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air\Documents\"/>
    </mc:Choice>
  </mc:AlternateContent>
  <xr:revisionPtr revIDLastSave="0" documentId="13_ncr:1_{9C1DAE87-07E4-4EFA-BEE6-BE810612482C}" xr6:coauthVersionLast="44" xr6:coauthVersionMax="44" xr10:uidLastSave="{00000000-0000-0000-0000-000000000000}"/>
  <bookViews>
    <workbookView xWindow="-120" yWindow="-120" windowWidth="20730" windowHeight="11160" activeTab="2" xr2:uid="{5837FE3D-98E9-4261-9D7D-D2496ECE5576}"/>
  </bookViews>
  <sheets>
    <sheet name="prof - CCET" sheetId="73" r:id="rId1"/>
    <sheet name="est-ccet" sheetId="75" r:id="rId2"/>
    <sheet name="iac-CCET" sheetId="78" r:id="rId3"/>
    <sheet name="Resumo" sheetId="88" r:id="rId4"/>
    <sheet name="pós-CCET" sheetId="87" r:id="rId5"/>
  </sheets>
  <definedNames>
    <definedName name="_xlnm.Print_Area" localSheetId="0">'prof - CCET'!$A$1:$F$245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88" l="1"/>
  <c r="G20" i="88"/>
  <c r="G19" i="88"/>
  <c r="G18" i="88"/>
  <c r="G17" i="88"/>
  <c r="G11" i="88" l="1"/>
  <c r="G22" i="88" s="1"/>
  <c r="E11" i="88"/>
  <c r="C11" i="88"/>
  <c r="B11" i="88"/>
  <c r="G13" i="88"/>
  <c r="E13" i="88"/>
  <c r="C13" i="88"/>
  <c r="B13" i="88"/>
  <c r="G12" i="88"/>
  <c r="E12" i="88"/>
  <c r="C12" i="88"/>
  <c r="B12" i="88"/>
  <c r="G15" i="88"/>
  <c r="E15" i="88"/>
  <c r="C15" i="88"/>
  <c r="B15" i="88"/>
  <c r="G14" i="88"/>
  <c r="E14" i="88"/>
  <c r="C14" i="88"/>
  <c r="B14" i="88"/>
  <c r="G16" i="88"/>
  <c r="E16" i="88"/>
  <c r="C16" i="88"/>
  <c r="B16" i="88"/>
  <c r="Q258" i="78"/>
  <c r="P258" i="78"/>
  <c r="O258" i="78"/>
  <c r="N258" i="78"/>
  <c r="M258" i="78"/>
  <c r="Q257" i="78"/>
  <c r="P257" i="78"/>
  <c r="O257" i="78"/>
  <c r="N257" i="78"/>
  <c r="M257" i="78"/>
  <c r="M40" i="78"/>
  <c r="N40" i="78"/>
  <c r="O40" i="78"/>
  <c r="P40" i="78"/>
  <c r="Q40" i="78"/>
  <c r="R40" i="78"/>
  <c r="M41" i="78"/>
  <c r="N41" i="78"/>
  <c r="O41" i="78"/>
  <c r="P41" i="78"/>
  <c r="Q41" i="78"/>
  <c r="M42" i="78"/>
  <c r="N42" i="78"/>
  <c r="O42" i="78"/>
  <c r="P42" i="78"/>
  <c r="Q42" i="78"/>
  <c r="M43" i="78"/>
  <c r="N43" i="78"/>
  <c r="O43" i="78"/>
  <c r="P43" i="78"/>
  <c r="Q43" i="78"/>
  <c r="J84" i="78"/>
  <c r="N84" i="78" s="1"/>
  <c r="M84" i="78"/>
  <c r="O84" i="78"/>
  <c r="P84" i="78"/>
  <c r="Q84" i="78"/>
  <c r="Q114" i="78"/>
  <c r="P114" i="78"/>
  <c r="O114" i="78"/>
  <c r="N114" i="78"/>
  <c r="M114" i="78"/>
  <c r="O113" i="78"/>
  <c r="M113" i="78"/>
  <c r="Q44" i="78"/>
  <c r="P44" i="78"/>
  <c r="O44" i="78"/>
  <c r="N44" i="78"/>
  <c r="M44" i="78"/>
  <c r="L258" i="78" l="1"/>
  <c r="R258" i="78" s="1"/>
  <c r="L257" i="78"/>
  <c r="R257" i="78" s="1"/>
  <c r="L41" i="78"/>
  <c r="L42" i="78"/>
  <c r="R42" i="78" s="1"/>
  <c r="L43" i="78"/>
  <c r="R43" i="78" s="1"/>
  <c r="L84" i="78"/>
  <c r="R84" i="78" s="1"/>
  <c r="L114" i="78"/>
  <c r="R114" i="78" s="1"/>
  <c r="L113" i="78"/>
  <c r="R113" i="78" s="1"/>
  <c r="L44" i="78"/>
  <c r="R44" i="78" s="1"/>
  <c r="R41" i="78" l="1"/>
  <c r="C244" i="73"/>
  <c r="C243" i="73"/>
  <c r="C241" i="73"/>
  <c r="C237" i="73"/>
  <c r="C233" i="73"/>
  <c r="C215" i="73"/>
  <c r="C165" i="73"/>
  <c r="C198" i="73"/>
  <c r="C138" i="73"/>
  <c r="C190" i="73"/>
  <c r="C105" i="73"/>
  <c r="C83" i="73"/>
  <c r="C57" i="73"/>
  <c r="C35" i="73" l="1"/>
  <c r="Q22" i="88"/>
  <c r="H20" i="88"/>
  <c r="H19" i="88"/>
  <c r="H18" i="88"/>
  <c r="H17" i="88"/>
  <c r="J16" i="88"/>
  <c r="J15" i="88"/>
  <c r="D15" i="88"/>
  <c r="J14" i="88"/>
  <c r="D14" i="88"/>
  <c r="H13" i="88"/>
  <c r="N13" i="88" s="1"/>
  <c r="J13" i="88"/>
  <c r="J12" i="88"/>
  <c r="J11" i="88"/>
  <c r="B22" i="88" l="1"/>
  <c r="F14" i="88"/>
  <c r="I14" i="88" s="1"/>
  <c r="K14" i="88" s="1"/>
  <c r="L14" i="88" s="1"/>
  <c r="M14" i="88" s="1"/>
  <c r="D13" i="88"/>
  <c r="F13" i="88" s="1"/>
  <c r="I13" i="88" s="1"/>
  <c r="K13" i="88" s="1"/>
  <c r="L13" i="88" s="1"/>
  <c r="M13" i="88" s="1"/>
  <c r="C22" i="88"/>
  <c r="F15" i="88"/>
  <c r="P15" i="88" s="1"/>
  <c r="R15" i="88" s="1"/>
  <c r="E22" i="88"/>
  <c r="J22" i="88"/>
  <c r="D12" i="88"/>
  <c r="F12" i="88" s="1"/>
  <c r="H12" i="88"/>
  <c r="N12" i="88" s="1"/>
  <c r="D16" i="88"/>
  <c r="F16" i="88" s="1"/>
  <c r="H16" i="88"/>
  <c r="N16" i="88" s="1"/>
  <c r="D11" i="88"/>
  <c r="H11" i="88"/>
  <c r="H15" i="88"/>
  <c r="N15" i="88" s="1"/>
  <c r="H14" i="88"/>
  <c r="N14" i="88" s="1"/>
  <c r="P14" i="88" l="1"/>
  <c r="R14" i="88" s="1"/>
  <c r="I15" i="88"/>
  <c r="K15" i="88" s="1"/>
  <c r="L15" i="88" s="1"/>
  <c r="M15" i="88" s="1"/>
  <c r="P13" i="88"/>
  <c r="R13" i="88" s="1"/>
  <c r="D22" i="88"/>
  <c r="F11" i="88"/>
  <c r="I12" i="88"/>
  <c r="K12" i="88" s="1"/>
  <c r="L12" i="88" s="1"/>
  <c r="M12" i="88" s="1"/>
  <c r="P12" i="88"/>
  <c r="R12" i="88" s="1"/>
  <c r="I16" i="88"/>
  <c r="K16" i="88" s="1"/>
  <c r="L16" i="88" s="1"/>
  <c r="M16" i="88" s="1"/>
  <c r="P16" i="88"/>
  <c r="R16" i="88" s="1"/>
  <c r="H22" i="88"/>
  <c r="N22" i="88" s="1"/>
  <c r="N11" i="88"/>
  <c r="I11" i="88" l="1"/>
  <c r="F22" i="88"/>
  <c r="P11" i="88"/>
  <c r="I22" i="88" l="1"/>
  <c r="K11" i="88"/>
  <c r="P22" i="88"/>
  <c r="R11" i="88"/>
  <c r="R22" i="88" s="1"/>
  <c r="K22" i="88" l="1"/>
  <c r="L11" i="88"/>
  <c r="M11" i="88" s="1"/>
  <c r="M22" i="88" l="1"/>
  <c r="L22" i="88"/>
  <c r="E129" i="75" l="1"/>
  <c r="E127" i="75"/>
  <c r="E126" i="75"/>
  <c r="E125" i="75"/>
  <c r="E124" i="75"/>
  <c r="E123" i="75"/>
  <c r="C221" i="73"/>
  <c r="E128" i="75"/>
  <c r="L69" i="87" l="1"/>
  <c r="M69" i="87"/>
  <c r="N69" i="87"/>
  <c r="O69" i="87"/>
  <c r="P69" i="87"/>
  <c r="G69" i="87"/>
  <c r="K69" i="87" s="1"/>
  <c r="G81" i="87"/>
  <c r="K81" i="87" s="1"/>
  <c r="G80" i="87"/>
  <c r="K80" i="87" s="1"/>
  <c r="G79" i="87"/>
  <c r="K79" i="87" s="1"/>
  <c r="G78" i="87"/>
  <c r="K78" i="87" s="1"/>
  <c r="G77" i="87"/>
  <c r="K77" i="87" s="1"/>
  <c r="G76" i="87"/>
  <c r="K76" i="87" s="1"/>
  <c r="G75" i="87"/>
  <c r="K75" i="87" s="1"/>
  <c r="G74" i="87"/>
  <c r="K74" i="87" s="1"/>
  <c r="G73" i="87"/>
  <c r="K73" i="87" s="1"/>
  <c r="G72" i="87"/>
  <c r="K72" i="87" s="1"/>
  <c r="G71" i="87"/>
  <c r="K71" i="87" s="1"/>
  <c r="L71" i="87"/>
  <c r="M71" i="87"/>
  <c r="N71" i="87"/>
  <c r="O71" i="87"/>
  <c r="P71" i="87"/>
  <c r="L72" i="87"/>
  <c r="M72" i="87"/>
  <c r="N72" i="87"/>
  <c r="O72" i="87"/>
  <c r="P72" i="87"/>
  <c r="L73" i="87"/>
  <c r="M73" i="87"/>
  <c r="N73" i="87"/>
  <c r="O73" i="87"/>
  <c r="P73" i="87"/>
  <c r="L74" i="87"/>
  <c r="M74" i="87"/>
  <c r="N74" i="87"/>
  <c r="O74" i="87"/>
  <c r="P74" i="87"/>
  <c r="L75" i="87"/>
  <c r="M75" i="87"/>
  <c r="N75" i="87"/>
  <c r="O75" i="87"/>
  <c r="P75" i="87"/>
  <c r="L76" i="87"/>
  <c r="M76" i="87"/>
  <c r="N76" i="87"/>
  <c r="O76" i="87"/>
  <c r="P76" i="87"/>
  <c r="L77" i="87"/>
  <c r="M77" i="87"/>
  <c r="N77" i="87"/>
  <c r="O77" i="87"/>
  <c r="P77" i="87"/>
  <c r="L78" i="87"/>
  <c r="M78" i="87"/>
  <c r="N78" i="87"/>
  <c r="O78" i="87"/>
  <c r="P78" i="87"/>
  <c r="L79" i="87"/>
  <c r="M79" i="87"/>
  <c r="N79" i="87"/>
  <c r="O79" i="87"/>
  <c r="P79" i="87"/>
  <c r="L80" i="87"/>
  <c r="M80" i="87"/>
  <c r="N80" i="87"/>
  <c r="O80" i="87"/>
  <c r="P80" i="87"/>
  <c r="L81" i="87"/>
  <c r="M81" i="87"/>
  <c r="N81" i="87"/>
  <c r="O81" i="87"/>
  <c r="P81" i="87"/>
  <c r="P63" i="87"/>
  <c r="O63" i="87"/>
  <c r="N63" i="87"/>
  <c r="M63" i="87"/>
  <c r="L63" i="87"/>
  <c r="G63" i="87"/>
  <c r="K63" i="87" s="1"/>
  <c r="J69" i="87" l="1"/>
  <c r="Q69" i="87" s="1"/>
  <c r="J74" i="87"/>
  <c r="Q74" i="87" s="1"/>
  <c r="J71" i="87"/>
  <c r="Q71" i="87" s="1"/>
  <c r="J72" i="87"/>
  <c r="Q72" i="87" s="1"/>
  <c r="J80" i="87"/>
  <c r="Q80" i="87" s="1"/>
  <c r="J63" i="87"/>
  <c r="Q63" i="87" s="1"/>
  <c r="J73" i="87"/>
  <c r="Q73" i="87" s="1"/>
  <c r="J81" i="87"/>
  <c r="Q81" i="87" s="1"/>
  <c r="J79" i="87"/>
  <c r="Q79" i="87" s="1"/>
  <c r="J78" i="87"/>
  <c r="Q78" i="87" s="1"/>
  <c r="J77" i="87"/>
  <c r="Q77" i="87" s="1"/>
  <c r="J76" i="87"/>
  <c r="Q76" i="87" s="1"/>
  <c r="J75" i="87"/>
  <c r="Q75" i="87" s="1"/>
  <c r="G130" i="87" l="1"/>
  <c r="K130" i="87" s="1"/>
  <c r="P145" i="87"/>
  <c r="O145" i="87"/>
  <c r="N145" i="87"/>
  <c r="M145" i="87"/>
  <c r="L145" i="87"/>
  <c r="G145" i="87"/>
  <c r="K145" i="87" s="1"/>
  <c r="P144" i="87"/>
  <c r="O144" i="87"/>
  <c r="N144" i="87"/>
  <c r="M144" i="87"/>
  <c r="L144" i="87"/>
  <c r="G144" i="87"/>
  <c r="K144" i="87" s="1"/>
  <c r="P143" i="87"/>
  <c r="O143" i="87"/>
  <c r="N143" i="87"/>
  <c r="M143" i="87"/>
  <c r="L143" i="87"/>
  <c r="G143" i="87"/>
  <c r="K143" i="87" s="1"/>
  <c r="P142" i="87"/>
  <c r="O142" i="87"/>
  <c r="N142" i="87"/>
  <c r="M142" i="87"/>
  <c r="L142" i="87"/>
  <c r="G142" i="87"/>
  <c r="K142" i="87" s="1"/>
  <c r="P141" i="87"/>
  <c r="O141" i="87"/>
  <c r="N141" i="87"/>
  <c r="M141" i="87"/>
  <c r="L141" i="87"/>
  <c r="G141" i="87"/>
  <c r="K141" i="87" s="1"/>
  <c r="P140" i="87"/>
  <c r="O140" i="87"/>
  <c r="N140" i="87"/>
  <c r="M140" i="87"/>
  <c r="L140" i="87"/>
  <c r="G140" i="87"/>
  <c r="K140" i="87" s="1"/>
  <c r="P139" i="87"/>
  <c r="O139" i="87"/>
  <c r="N139" i="87"/>
  <c r="M139" i="87"/>
  <c r="L139" i="87"/>
  <c r="G139" i="87"/>
  <c r="K139" i="87" s="1"/>
  <c r="P138" i="87"/>
  <c r="O138" i="87"/>
  <c r="N138" i="87"/>
  <c r="M138" i="87"/>
  <c r="L138" i="87"/>
  <c r="G138" i="87"/>
  <c r="K138" i="87" s="1"/>
  <c r="P137" i="87"/>
  <c r="O137" i="87"/>
  <c r="N137" i="87"/>
  <c r="M137" i="87"/>
  <c r="L137" i="87"/>
  <c r="G137" i="87"/>
  <c r="K137" i="87" s="1"/>
  <c r="P136" i="87"/>
  <c r="O136" i="87"/>
  <c r="N136" i="87"/>
  <c r="M136" i="87"/>
  <c r="L136" i="87"/>
  <c r="G136" i="87"/>
  <c r="K136" i="87" s="1"/>
  <c r="P135" i="87"/>
  <c r="O135" i="87"/>
  <c r="N135" i="87"/>
  <c r="M135" i="87"/>
  <c r="L135" i="87"/>
  <c r="G135" i="87"/>
  <c r="K135" i="87" s="1"/>
  <c r="P134" i="87"/>
  <c r="O134" i="87"/>
  <c r="N134" i="87"/>
  <c r="M134" i="87"/>
  <c r="L134" i="87"/>
  <c r="G134" i="87"/>
  <c r="K134" i="87" s="1"/>
  <c r="P133" i="87"/>
  <c r="O133" i="87"/>
  <c r="N133" i="87"/>
  <c r="M133" i="87"/>
  <c r="L133" i="87"/>
  <c r="G133" i="87"/>
  <c r="K133" i="87" s="1"/>
  <c r="P132" i="87"/>
  <c r="O132" i="87"/>
  <c r="N132" i="87"/>
  <c r="M132" i="87"/>
  <c r="L132" i="87"/>
  <c r="G132" i="87"/>
  <c r="K132" i="87" s="1"/>
  <c r="P131" i="87"/>
  <c r="O131" i="87"/>
  <c r="N131" i="87"/>
  <c r="M131" i="87"/>
  <c r="L131" i="87"/>
  <c r="G131" i="87"/>
  <c r="K131" i="87" s="1"/>
  <c r="P130" i="87"/>
  <c r="O130" i="87"/>
  <c r="N130" i="87"/>
  <c r="M130" i="87"/>
  <c r="L130" i="87"/>
  <c r="J142" i="87" l="1"/>
  <c r="Q142" i="87" s="1"/>
  <c r="J145" i="87"/>
  <c r="Q145" i="87" s="1"/>
  <c r="J134" i="87"/>
  <c r="Q134" i="87" s="1"/>
  <c r="J136" i="87"/>
  <c r="Q136" i="87" s="1"/>
  <c r="J138" i="87"/>
  <c r="Q138" i="87" s="1"/>
  <c r="J144" i="87"/>
  <c r="Q144" i="87" s="1"/>
  <c r="J133" i="87"/>
  <c r="Q133" i="87" s="1"/>
  <c r="J137" i="87"/>
  <c r="Q137" i="87" s="1"/>
  <c r="J139" i="87"/>
  <c r="Q139" i="87" s="1"/>
  <c r="J141" i="87"/>
  <c r="Q141" i="87" s="1"/>
  <c r="K146" i="87"/>
  <c r="O146" i="87"/>
  <c r="L146" i="87"/>
  <c r="P146" i="87"/>
  <c r="J135" i="87"/>
  <c r="Q135" i="87" s="1"/>
  <c r="J140" i="87"/>
  <c r="Q140" i="87" s="1"/>
  <c r="J143" i="87"/>
  <c r="Q143" i="87" s="1"/>
  <c r="J130" i="87"/>
  <c r="Q130" i="87" s="1"/>
  <c r="J132" i="87"/>
  <c r="Q132" i="87" s="1"/>
  <c r="M146" i="87"/>
  <c r="J131" i="87"/>
  <c r="Q131" i="87" s="1"/>
  <c r="N146" i="87"/>
  <c r="J146" i="87" l="1"/>
  <c r="Q146" i="87"/>
  <c r="C97" i="73" l="1"/>
  <c r="E80" i="75"/>
  <c r="E77" i="75" l="1"/>
  <c r="E81" i="75"/>
  <c r="E78" i="75"/>
  <c r="E82" i="75"/>
  <c r="E79" i="75"/>
  <c r="E83" i="75"/>
  <c r="M82" i="78" l="1"/>
  <c r="N82" i="78"/>
  <c r="O82" i="78"/>
  <c r="P82" i="78"/>
  <c r="Q82" i="78"/>
  <c r="M83" i="78"/>
  <c r="N83" i="78"/>
  <c r="O83" i="78"/>
  <c r="P83" i="78"/>
  <c r="Q83" i="78"/>
  <c r="L83" i="78" l="1"/>
  <c r="R83" i="78" s="1"/>
  <c r="L82" i="78"/>
  <c r="R82" i="78" s="1"/>
  <c r="M106" i="78"/>
  <c r="N106" i="78"/>
  <c r="O106" i="78"/>
  <c r="P106" i="78"/>
  <c r="Q106" i="78"/>
  <c r="N107" i="78"/>
  <c r="O107" i="78"/>
  <c r="P107" i="78"/>
  <c r="Q107" i="78"/>
  <c r="M107" i="78"/>
  <c r="L106" i="78" l="1"/>
  <c r="R106" i="78" s="1"/>
  <c r="L107" i="78"/>
  <c r="R107" i="78" s="1"/>
  <c r="E60" i="75"/>
  <c r="E59" i="75"/>
  <c r="E58" i="75"/>
  <c r="E57" i="75"/>
  <c r="E56" i="75"/>
  <c r="E55" i="75"/>
  <c r="E54" i="75"/>
  <c r="E13" i="75"/>
  <c r="E12" i="75"/>
  <c r="E11" i="75"/>
  <c r="E10" i="75"/>
  <c r="E9" i="75"/>
  <c r="E8" i="75"/>
  <c r="E7" i="75"/>
  <c r="B13" i="75"/>
  <c r="B12" i="75"/>
  <c r="B11" i="75"/>
  <c r="B10" i="75"/>
  <c r="B9" i="75"/>
  <c r="B8" i="75"/>
  <c r="B7" i="75"/>
  <c r="P125" i="87" l="1"/>
  <c r="O125" i="87"/>
  <c r="N125" i="87"/>
  <c r="M125" i="87"/>
  <c r="L125" i="87"/>
  <c r="G125" i="87"/>
  <c r="K125" i="87" s="1"/>
  <c r="P124" i="87"/>
  <c r="O124" i="87"/>
  <c r="N124" i="87"/>
  <c r="M124" i="87"/>
  <c r="L124" i="87"/>
  <c r="G124" i="87"/>
  <c r="K124" i="87" s="1"/>
  <c r="P123" i="87"/>
  <c r="O123" i="87"/>
  <c r="N123" i="87"/>
  <c r="M123" i="87"/>
  <c r="L123" i="87"/>
  <c r="G123" i="87"/>
  <c r="K123" i="87" s="1"/>
  <c r="P122" i="87"/>
  <c r="O122" i="87"/>
  <c r="N122" i="87"/>
  <c r="M122" i="87"/>
  <c r="L122" i="87"/>
  <c r="G122" i="87"/>
  <c r="K122" i="87" s="1"/>
  <c r="P121" i="87"/>
  <c r="O121" i="87"/>
  <c r="N121" i="87"/>
  <c r="M121" i="87"/>
  <c r="L121" i="87"/>
  <c r="G121" i="87"/>
  <c r="K121" i="87" s="1"/>
  <c r="P120" i="87"/>
  <c r="O120" i="87"/>
  <c r="N120" i="87"/>
  <c r="M120" i="87"/>
  <c r="L120" i="87"/>
  <c r="G120" i="87"/>
  <c r="K120" i="87" s="1"/>
  <c r="P119" i="87"/>
  <c r="O119" i="87"/>
  <c r="N119" i="87"/>
  <c r="M119" i="87"/>
  <c r="L119" i="87"/>
  <c r="G119" i="87"/>
  <c r="K119" i="87" s="1"/>
  <c r="P118" i="87"/>
  <c r="O118" i="87"/>
  <c r="N118" i="87"/>
  <c r="M118" i="87"/>
  <c r="L118" i="87"/>
  <c r="G118" i="87"/>
  <c r="K118" i="87" s="1"/>
  <c r="P117" i="87"/>
  <c r="O117" i="87"/>
  <c r="N117" i="87"/>
  <c r="M117" i="87"/>
  <c r="L117" i="87"/>
  <c r="G117" i="87"/>
  <c r="K117" i="87" s="1"/>
  <c r="P116" i="87"/>
  <c r="O116" i="87"/>
  <c r="N116" i="87"/>
  <c r="M116" i="87"/>
  <c r="L116" i="87"/>
  <c r="G116" i="87"/>
  <c r="K116" i="87" s="1"/>
  <c r="P115" i="87"/>
  <c r="O115" i="87"/>
  <c r="N115" i="87"/>
  <c r="M115" i="87"/>
  <c r="L115" i="87"/>
  <c r="G115" i="87"/>
  <c r="K115" i="87" s="1"/>
  <c r="P114" i="87"/>
  <c r="O114" i="87"/>
  <c r="N114" i="87"/>
  <c r="M114" i="87"/>
  <c r="L114" i="87"/>
  <c r="G114" i="87"/>
  <c r="K114" i="87" s="1"/>
  <c r="P113" i="87"/>
  <c r="O113" i="87"/>
  <c r="N113" i="87"/>
  <c r="M113" i="87"/>
  <c r="L113" i="87"/>
  <c r="G113" i="87"/>
  <c r="K113" i="87" s="1"/>
  <c r="P112" i="87"/>
  <c r="O112" i="87"/>
  <c r="N112" i="87"/>
  <c r="M112" i="87"/>
  <c r="L112" i="87"/>
  <c r="G112" i="87"/>
  <c r="K112" i="87" s="1"/>
  <c r="P111" i="87"/>
  <c r="O111" i="87"/>
  <c r="N111" i="87"/>
  <c r="M111" i="87"/>
  <c r="L111" i="87"/>
  <c r="G111" i="87"/>
  <c r="K111" i="87" s="1"/>
  <c r="P110" i="87"/>
  <c r="O110" i="87"/>
  <c r="N110" i="87"/>
  <c r="M110" i="87"/>
  <c r="L110" i="87"/>
  <c r="G110" i="87"/>
  <c r="K110" i="87" s="1"/>
  <c r="P109" i="87"/>
  <c r="O109" i="87"/>
  <c r="N109" i="87"/>
  <c r="M109" i="87"/>
  <c r="L109" i="87"/>
  <c r="G109" i="87"/>
  <c r="K109" i="87" s="1"/>
  <c r="P108" i="87"/>
  <c r="O108" i="87"/>
  <c r="N108" i="87"/>
  <c r="M108" i="87"/>
  <c r="L108" i="87"/>
  <c r="G108" i="87"/>
  <c r="K108" i="87" s="1"/>
  <c r="P107" i="87"/>
  <c r="O107" i="87"/>
  <c r="N107" i="87"/>
  <c r="M107" i="87"/>
  <c r="L107" i="87"/>
  <c r="G107" i="87"/>
  <c r="K107" i="87" s="1"/>
  <c r="P106" i="87"/>
  <c r="O106" i="87"/>
  <c r="N106" i="87"/>
  <c r="M106" i="87"/>
  <c r="L106" i="87"/>
  <c r="G106" i="87"/>
  <c r="K106" i="87" s="1"/>
  <c r="P105" i="87"/>
  <c r="O105" i="87"/>
  <c r="N105" i="87"/>
  <c r="M105" i="87"/>
  <c r="L105" i="87"/>
  <c r="G105" i="87"/>
  <c r="K105" i="87" s="1"/>
  <c r="P104" i="87"/>
  <c r="O104" i="87"/>
  <c r="N104" i="87"/>
  <c r="M104" i="87"/>
  <c r="L104" i="87"/>
  <c r="G104" i="87"/>
  <c r="K104" i="87" s="1"/>
  <c r="P99" i="87"/>
  <c r="O99" i="87"/>
  <c r="N99" i="87"/>
  <c r="M99" i="87"/>
  <c r="L99" i="87"/>
  <c r="G99" i="87"/>
  <c r="K99" i="87" s="1"/>
  <c r="P98" i="87"/>
  <c r="O98" i="87"/>
  <c r="N98" i="87"/>
  <c r="M98" i="87"/>
  <c r="L98" i="87"/>
  <c r="G98" i="87"/>
  <c r="K98" i="87" s="1"/>
  <c r="P97" i="87"/>
  <c r="O97" i="87"/>
  <c r="N97" i="87"/>
  <c r="M97" i="87"/>
  <c r="L97" i="87"/>
  <c r="G97" i="87"/>
  <c r="K97" i="87" s="1"/>
  <c r="P96" i="87"/>
  <c r="O96" i="87"/>
  <c r="N96" i="87"/>
  <c r="M96" i="87"/>
  <c r="L96" i="87"/>
  <c r="G96" i="87"/>
  <c r="K96" i="87" s="1"/>
  <c r="P95" i="87"/>
  <c r="O95" i="87"/>
  <c r="N95" i="87"/>
  <c r="M95" i="87"/>
  <c r="L95" i="87"/>
  <c r="G95" i="87"/>
  <c r="K95" i="87" s="1"/>
  <c r="P94" i="87"/>
  <c r="O94" i="87"/>
  <c r="N94" i="87"/>
  <c r="M94" i="87"/>
  <c r="L94" i="87"/>
  <c r="G94" i="87"/>
  <c r="K94" i="87" s="1"/>
  <c r="P93" i="87"/>
  <c r="O93" i="87"/>
  <c r="N93" i="87"/>
  <c r="M93" i="87"/>
  <c r="L93" i="87"/>
  <c r="G93" i="87"/>
  <c r="K93" i="87" s="1"/>
  <c r="P92" i="87"/>
  <c r="O92" i="87"/>
  <c r="N92" i="87"/>
  <c r="M92" i="87"/>
  <c r="L92" i="87"/>
  <c r="G92" i="87"/>
  <c r="K92" i="87" s="1"/>
  <c r="P91" i="87"/>
  <c r="O91" i="87"/>
  <c r="N91" i="87"/>
  <c r="M91" i="87"/>
  <c r="L91" i="87"/>
  <c r="G91" i="87"/>
  <c r="K91" i="87" s="1"/>
  <c r="P90" i="87"/>
  <c r="O90" i="87"/>
  <c r="N90" i="87"/>
  <c r="M90" i="87"/>
  <c r="L90" i="87"/>
  <c r="G90" i="87"/>
  <c r="K90" i="87" s="1"/>
  <c r="P89" i="87"/>
  <c r="O89" i="87"/>
  <c r="N89" i="87"/>
  <c r="M89" i="87"/>
  <c r="L89" i="87"/>
  <c r="G89" i="87"/>
  <c r="K89" i="87" s="1"/>
  <c r="P88" i="87"/>
  <c r="O88" i="87"/>
  <c r="N88" i="87"/>
  <c r="M88" i="87"/>
  <c r="L88" i="87"/>
  <c r="G88" i="87"/>
  <c r="K88" i="87" s="1"/>
  <c r="P82" i="87"/>
  <c r="O82" i="87"/>
  <c r="N82" i="87"/>
  <c r="M82" i="87"/>
  <c r="L82" i="87"/>
  <c r="G82" i="87"/>
  <c r="K82" i="87" s="1"/>
  <c r="P70" i="87"/>
  <c r="O70" i="87"/>
  <c r="N70" i="87"/>
  <c r="M70" i="87"/>
  <c r="L70" i="87"/>
  <c r="G70" i="87"/>
  <c r="K70" i="87" s="1"/>
  <c r="P68" i="87"/>
  <c r="O68" i="87"/>
  <c r="N68" i="87"/>
  <c r="M68" i="87"/>
  <c r="L68" i="87"/>
  <c r="G68" i="87"/>
  <c r="K68" i="87" s="1"/>
  <c r="P67" i="87"/>
  <c r="O67" i="87"/>
  <c r="N67" i="87"/>
  <c r="M67" i="87"/>
  <c r="L67" i="87"/>
  <c r="G67" i="87"/>
  <c r="K67" i="87" s="1"/>
  <c r="P66" i="87"/>
  <c r="O66" i="87"/>
  <c r="N66" i="87"/>
  <c r="M66" i="87"/>
  <c r="L66" i="87"/>
  <c r="G66" i="87"/>
  <c r="K66" i="87" s="1"/>
  <c r="P65" i="87"/>
  <c r="O65" i="87"/>
  <c r="N65" i="87"/>
  <c r="M65" i="87"/>
  <c r="L65" i="87"/>
  <c r="G65" i="87"/>
  <c r="K65" i="87" s="1"/>
  <c r="P64" i="87"/>
  <c r="O64" i="87"/>
  <c r="N64" i="87"/>
  <c r="M64" i="87"/>
  <c r="L64" i="87"/>
  <c r="G64" i="87"/>
  <c r="K64" i="87" s="1"/>
  <c r="P62" i="87"/>
  <c r="O62" i="87"/>
  <c r="N62" i="87"/>
  <c r="M62" i="87"/>
  <c r="L62" i="87"/>
  <c r="G62" i="87"/>
  <c r="K62" i="87" s="1"/>
  <c r="P61" i="87"/>
  <c r="O61" i="87"/>
  <c r="N61" i="87"/>
  <c r="M61" i="87"/>
  <c r="L61" i="87"/>
  <c r="G61" i="87"/>
  <c r="K61" i="87" s="1"/>
  <c r="P60" i="87"/>
  <c r="O60" i="87"/>
  <c r="N60" i="87"/>
  <c r="M60" i="87"/>
  <c r="L60" i="87"/>
  <c r="G60" i="87"/>
  <c r="K60" i="87" s="1"/>
  <c r="P59" i="87"/>
  <c r="O59" i="87"/>
  <c r="N59" i="87"/>
  <c r="M59" i="87"/>
  <c r="L59" i="87"/>
  <c r="G59" i="87"/>
  <c r="K59" i="87" s="1"/>
  <c r="P58" i="87"/>
  <c r="O58" i="87"/>
  <c r="N58" i="87"/>
  <c r="M58" i="87"/>
  <c r="L58" i="87"/>
  <c r="G58" i="87"/>
  <c r="K58" i="87" s="1"/>
  <c r="P51" i="87"/>
  <c r="O51" i="87"/>
  <c r="N51" i="87"/>
  <c r="M51" i="87"/>
  <c r="L51" i="87"/>
  <c r="G51" i="87"/>
  <c r="K51" i="87" s="1"/>
  <c r="P50" i="87"/>
  <c r="O50" i="87"/>
  <c r="N50" i="87"/>
  <c r="M50" i="87"/>
  <c r="L50" i="87"/>
  <c r="G50" i="87"/>
  <c r="K50" i="87" s="1"/>
  <c r="P49" i="87"/>
  <c r="O49" i="87"/>
  <c r="N49" i="87"/>
  <c r="M49" i="87"/>
  <c r="L49" i="87"/>
  <c r="G49" i="87"/>
  <c r="K49" i="87" s="1"/>
  <c r="P48" i="87"/>
  <c r="O48" i="87"/>
  <c r="N48" i="87"/>
  <c r="M48" i="87"/>
  <c r="L48" i="87"/>
  <c r="G48" i="87"/>
  <c r="K48" i="87" s="1"/>
  <c r="P47" i="87"/>
  <c r="O47" i="87"/>
  <c r="N47" i="87"/>
  <c r="M47" i="87"/>
  <c r="L47" i="87"/>
  <c r="G47" i="87"/>
  <c r="K47" i="87" s="1"/>
  <c r="P46" i="87"/>
  <c r="O46" i="87"/>
  <c r="N46" i="87"/>
  <c r="M46" i="87"/>
  <c r="L46" i="87"/>
  <c r="G46" i="87"/>
  <c r="K46" i="87" s="1"/>
  <c r="P45" i="87"/>
  <c r="O45" i="87"/>
  <c r="N45" i="87"/>
  <c r="M45" i="87"/>
  <c r="L45" i="87"/>
  <c r="G45" i="87"/>
  <c r="K45" i="87" s="1"/>
  <c r="P44" i="87"/>
  <c r="O44" i="87"/>
  <c r="N44" i="87"/>
  <c r="M44" i="87"/>
  <c r="L44" i="87"/>
  <c r="G44" i="87"/>
  <c r="K44" i="87" s="1"/>
  <c r="P43" i="87"/>
  <c r="O43" i="87"/>
  <c r="N43" i="87"/>
  <c r="M43" i="87"/>
  <c r="L43" i="87"/>
  <c r="G43" i="87"/>
  <c r="K43" i="87" s="1"/>
  <c r="P42" i="87"/>
  <c r="O42" i="87"/>
  <c r="N42" i="87"/>
  <c r="M42" i="87"/>
  <c r="L42" i="87"/>
  <c r="G42" i="87"/>
  <c r="K42" i="87" s="1"/>
  <c r="P41" i="87"/>
  <c r="O41" i="87"/>
  <c r="N41" i="87"/>
  <c r="M41" i="87"/>
  <c r="L41" i="87"/>
  <c r="G41" i="87"/>
  <c r="K41" i="87" s="1"/>
  <c r="P40" i="87"/>
  <c r="O40" i="87"/>
  <c r="N40" i="87"/>
  <c r="M40" i="87"/>
  <c r="L40" i="87"/>
  <c r="G40" i="87"/>
  <c r="K40" i="87" s="1"/>
  <c r="P39" i="87"/>
  <c r="O39" i="87"/>
  <c r="N39" i="87"/>
  <c r="M39" i="87"/>
  <c r="L39" i="87"/>
  <c r="G39" i="87"/>
  <c r="K39" i="87" s="1"/>
  <c r="P38" i="87"/>
  <c r="O38" i="87"/>
  <c r="N38" i="87"/>
  <c r="M38" i="87"/>
  <c r="L38" i="87"/>
  <c r="G38" i="87"/>
  <c r="K38" i="87" s="1"/>
  <c r="P37" i="87"/>
  <c r="O37" i="87"/>
  <c r="N37" i="87"/>
  <c r="M37" i="87"/>
  <c r="L37" i="87"/>
  <c r="G37" i="87"/>
  <c r="K37" i="87" s="1"/>
  <c r="P36" i="87"/>
  <c r="O36" i="87"/>
  <c r="N36" i="87"/>
  <c r="M36" i="87"/>
  <c r="L36" i="87"/>
  <c r="G36" i="87"/>
  <c r="K36" i="87" s="1"/>
  <c r="P35" i="87"/>
  <c r="O35" i="87"/>
  <c r="N35" i="87"/>
  <c r="M35" i="87"/>
  <c r="L35" i="87"/>
  <c r="G35" i="87"/>
  <c r="K35" i="87" s="1"/>
  <c r="P34" i="87"/>
  <c r="O34" i="87"/>
  <c r="N34" i="87"/>
  <c r="M34" i="87"/>
  <c r="L34" i="87"/>
  <c r="G34" i="87"/>
  <c r="K34" i="87" s="1"/>
  <c r="P33" i="87"/>
  <c r="O33" i="87"/>
  <c r="N33" i="87"/>
  <c r="M33" i="87"/>
  <c r="L33" i="87"/>
  <c r="G33" i="87"/>
  <c r="K33" i="87" s="1"/>
  <c r="P32" i="87"/>
  <c r="O32" i="87"/>
  <c r="N32" i="87"/>
  <c r="M32" i="87"/>
  <c r="L32" i="87"/>
  <c r="G32" i="87"/>
  <c r="K32" i="87" s="1"/>
  <c r="P31" i="87"/>
  <c r="O31" i="87"/>
  <c r="N31" i="87"/>
  <c r="M31" i="87"/>
  <c r="L31" i="87"/>
  <c r="G31" i="87"/>
  <c r="K31" i="87" s="1"/>
  <c r="P30" i="87"/>
  <c r="O30" i="87"/>
  <c r="N30" i="87"/>
  <c r="M30" i="87"/>
  <c r="L30" i="87"/>
  <c r="G30" i="87"/>
  <c r="K30" i="87" s="1"/>
  <c r="P29" i="87"/>
  <c r="O29" i="87"/>
  <c r="N29" i="87"/>
  <c r="M29" i="87"/>
  <c r="L29" i="87"/>
  <c r="G29" i="87"/>
  <c r="K29" i="87" s="1"/>
  <c r="P28" i="87"/>
  <c r="O28" i="87"/>
  <c r="N28" i="87"/>
  <c r="M28" i="87"/>
  <c r="L28" i="87"/>
  <c r="G28" i="87"/>
  <c r="K28" i="87" s="1"/>
  <c r="P27" i="87"/>
  <c r="O27" i="87"/>
  <c r="N27" i="87"/>
  <c r="M27" i="87"/>
  <c r="L27" i="87"/>
  <c r="G27" i="87"/>
  <c r="K27" i="87" s="1"/>
  <c r="P26" i="87"/>
  <c r="O26" i="87"/>
  <c r="N26" i="87"/>
  <c r="M26" i="87"/>
  <c r="L26" i="87"/>
  <c r="G26" i="87"/>
  <c r="K26" i="87" s="1"/>
  <c r="P25" i="87"/>
  <c r="O25" i="87"/>
  <c r="N25" i="87"/>
  <c r="M25" i="87"/>
  <c r="L25" i="87"/>
  <c r="G25" i="87"/>
  <c r="K25" i="87" s="1"/>
  <c r="P24" i="87"/>
  <c r="O24" i="87"/>
  <c r="N24" i="87"/>
  <c r="M24" i="87"/>
  <c r="L24" i="87"/>
  <c r="G24" i="87"/>
  <c r="K24" i="87" s="1"/>
  <c r="P23" i="87"/>
  <c r="O23" i="87"/>
  <c r="N23" i="87"/>
  <c r="M23" i="87"/>
  <c r="L23" i="87"/>
  <c r="G23" i="87"/>
  <c r="K23" i="87" s="1"/>
  <c r="P22" i="87"/>
  <c r="O22" i="87"/>
  <c r="N22" i="87"/>
  <c r="M22" i="87"/>
  <c r="L22" i="87"/>
  <c r="G22" i="87"/>
  <c r="K22" i="87" s="1"/>
  <c r="P21" i="87"/>
  <c r="O21" i="87"/>
  <c r="N21" i="87"/>
  <c r="M21" i="87"/>
  <c r="L21" i="87"/>
  <c r="G21" i="87"/>
  <c r="K21" i="87" s="1"/>
  <c r="P20" i="87"/>
  <c r="O20" i="87"/>
  <c r="N20" i="87"/>
  <c r="M20" i="87"/>
  <c r="L20" i="87"/>
  <c r="G20" i="87"/>
  <c r="K20" i="87" s="1"/>
  <c r="P19" i="87"/>
  <c r="O19" i="87"/>
  <c r="N19" i="87"/>
  <c r="M19" i="87"/>
  <c r="L19" i="87"/>
  <c r="G19" i="87"/>
  <c r="K19" i="87" s="1"/>
  <c r="P18" i="87"/>
  <c r="O18" i="87"/>
  <c r="N18" i="87"/>
  <c r="M18" i="87"/>
  <c r="L18" i="87"/>
  <c r="G18" i="87"/>
  <c r="K18" i="87" s="1"/>
  <c r="P17" i="87"/>
  <c r="O17" i="87"/>
  <c r="N17" i="87"/>
  <c r="M17" i="87"/>
  <c r="L17" i="87"/>
  <c r="G17" i="87"/>
  <c r="K17" i="87" s="1"/>
  <c r="P16" i="87"/>
  <c r="O16" i="87"/>
  <c r="N16" i="87"/>
  <c r="M16" i="87"/>
  <c r="L16" i="87"/>
  <c r="G16" i="87"/>
  <c r="K16" i="87" s="1"/>
  <c r="P15" i="87"/>
  <c r="O15" i="87"/>
  <c r="N15" i="87"/>
  <c r="M15" i="87"/>
  <c r="L15" i="87"/>
  <c r="G15" i="87"/>
  <c r="K15" i="87" s="1"/>
  <c r="P14" i="87"/>
  <c r="O14" i="87"/>
  <c r="N14" i="87"/>
  <c r="M14" i="87"/>
  <c r="L14" i="87"/>
  <c r="G14" i="87"/>
  <c r="K14" i="87" s="1"/>
  <c r="P13" i="87"/>
  <c r="O13" i="87"/>
  <c r="N13" i="87"/>
  <c r="M13" i="87"/>
  <c r="L13" i="87"/>
  <c r="G13" i="87"/>
  <c r="K13" i="87" s="1"/>
  <c r="P12" i="87"/>
  <c r="O12" i="87"/>
  <c r="N12" i="87"/>
  <c r="M12" i="87"/>
  <c r="L12" i="87"/>
  <c r="G12" i="87"/>
  <c r="K12" i="87" s="1"/>
  <c r="P11" i="87"/>
  <c r="O11" i="87"/>
  <c r="N11" i="87"/>
  <c r="M11" i="87"/>
  <c r="L11" i="87"/>
  <c r="G11" i="87"/>
  <c r="K11" i="87" s="1"/>
  <c r="P10" i="87"/>
  <c r="O10" i="87"/>
  <c r="N10" i="87"/>
  <c r="M10" i="87"/>
  <c r="L10" i="87"/>
  <c r="G10" i="87"/>
  <c r="K10" i="87" s="1"/>
  <c r="P9" i="87"/>
  <c r="O9" i="87"/>
  <c r="N9" i="87"/>
  <c r="M9" i="87"/>
  <c r="L9" i="87"/>
  <c r="G9" i="87"/>
  <c r="K9" i="87" s="1"/>
  <c r="P8" i="87"/>
  <c r="O8" i="87"/>
  <c r="N8" i="87"/>
  <c r="M8" i="87"/>
  <c r="L8" i="87"/>
  <c r="G8" i="87"/>
  <c r="K8" i="87" s="1"/>
  <c r="P7" i="87"/>
  <c r="O7" i="87"/>
  <c r="N7" i="87"/>
  <c r="M7" i="87"/>
  <c r="L7" i="87"/>
  <c r="G7" i="87"/>
  <c r="K7" i="87" s="1"/>
  <c r="P6" i="87"/>
  <c r="O6" i="87"/>
  <c r="N6" i="87"/>
  <c r="M6" i="87"/>
  <c r="L6" i="87"/>
  <c r="G6" i="87"/>
  <c r="K6" i="87" s="1"/>
  <c r="J41" i="87" l="1"/>
  <c r="Q41" i="87" s="1"/>
  <c r="J43" i="87"/>
  <c r="Q43" i="87" s="1"/>
  <c r="J45" i="87"/>
  <c r="Q45" i="87" s="1"/>
  <c r="J49" i="87"/>
  <c r="Q49" i="87" s="1"/>
  <c r="J59" i="87"/>
  <c r="Q59" i="87" s="1"/>
  <c r="J64" i="87"/>
  <c r="J108" i="87"/>
  <c r="Q108" i="87" s="1"/>
  <c r="J124" i="87"/>
  <c r="Q124" i="87" s="1"/>
  <c r="J9" i="87"/>
  <c r="Q9" i="87" s="1"/>
  <c r="J11" i="87"/>
  <c r="Q11" i="87" s="1"/>
  <c r="J21" i="87"/>
  <c r="Q21" i="87" s="1"/>
  <c r="J40" i="87"/>
  <c r="Q40" i="87" s="1"/>
  <c r="J66" i="87"/>
  <c r="Q66" i="87" s="1"/>
  <c r="J68" i="87"/>
  <c r="Q68" i="87" s="1"/>
  <c r="J93" i="87"/>
  <c r="Q93" i="87" s="1"/>
  <c r="J118" i="87"/>
  <c r="Q118" i="87" s="1"/>
  <c r="J25" i="87"/>
  <c r="Q25" i="87" s="1"/>
  <c r="J62" i="87"/>
  <c r="Q62" i="87" s="1"/>
  <c r="J8" i="87"/>
  <c r="Q8" i="87" s="1"/>
  <c r="J67" i="87"/>
  <c r="Q67" i="87" s="1"/>
  <c r="J90" i="87"/>
  <c r="Q90" i="87" s="1"/>
  <c r="J92" i="87"/>
  <c r="Q92" i="87" s="1"/>
  <c r="J96" i="87"/>
  <c r="Q96" i="87" s="1"/>
  <c r="J113" i="87"/>
  <c r="Q113" i="87" s="1"/>
  <c r="J115" i="87"/>
  <c r="Q115" i="87" s="1"/>
  <c r="J121" i="87"/>
  <c r="Q121" i="87" s="1"/>
  <c r="J24" i="87"/>
  <c r="Q24" i="87" s="1"/>
  <c r="J44" i="87"/>
  <c r="Q44" i="87" s="1"/>
  <c r="J48" i="87"/>
  <c r="Q48" i="87" s="1"/>
  <c r="J50" i="87"/>
  <c r="Q50" i="87" s="1"/>
  <c r="J58" i="87"/>
  <c r="Q58" i="87" s="1"/>
  <c r="J109" i="87"/>
  <c r="Q109" i="87" s="1"/>
  <c r="J117" i="87"/>
  <c r="Q117" i="87" s="1"/>
  <c r="J12" i="87"/>
  <c r="Q12" i="87" s="1"/>
  <c r="J16" i="87"/>
  <c r="Q16" i="87" s="1"/>
  <c r="J20" i="87"/>
  <c r="Q20" i="87" s="1"/>
  <c r="J28" i="87"/>
  <c r="Q28" i="87" s="1"/>
  <c r="J32" i="87"/>
  <c r="Q32" i="87" s="1"/>
  <c r="J34" i="87"/>
  <c r="Q34" i="87" s="1"/>
  <c r="J36" i="87"/>
  <c r="Q36" i="87" s="1"/>
  <c r="J97" i="87"/>
  <c r="Q97" i="87" s="1"/>
  <c r="O83" i="87"/>
  <c r="M83" i="87"/>
  <c r="J89" i="87"/>
  <c r="Q89" i="87" s="1"/>
  <c r="J107" i="87"/>
  <c r="Q107" i="87" s="1"/>
  <c r="J120" i="87"/>
  <c r="Q120" i="87" s="1"/>
  <c r="J13" i="87"/>
  <c r="Q13" i="87" s="1"/>
  <c r="J17" i="87"/>
  <c r="Q17" i="87" s="1"/>
  <c r="J27" i="87"/>
  <c r="Q27" i="87" s="1"/>
  <c r="J29" i="87"/>
  <c r="Q29" i="87" s="1"/>
  <c r="J33" i="87"/>
  <c r="Q33" i="87" s="1"/>
  <c r="J37" i="87"/>
  <c r="Q37" i="87" s="1"/>
  <c r="L52" i="87"/>
  <c r="J7" i="87"/>
  <c r="Q7" i="87" s="1"/>
  <c r="L83" i="87"/>
  <c r="P83" i="87"/>
  <c r="J70" i="87"/>
  <c r="Q70" i="87" s="1"/>
  <c r="J95" i="87"/>
  <c r="Q95" i="87" s="1"/>
  <c r="J98" i="87"/>
  <c r="Q98" i="87" s="1"/>
  <c r="J104" i="87"/>
  <c r="Q104" i="87" s="1"/>
  <c r="J123" i="87"/>
  <c r="Q123" i="87" s="1"/>
  <c r="N52" i="87"/>
  <c r="J30" i="87"/>
  <c r="Q30" i="87" s="1"/>
  <c r="J39" i="87"/>
  <c r="Q39" i="87" s="1"/>
  <c r="J61" i="87"/>
  <c r="Q61" i="87" s="1"/>
  <c r="N100" i="87"/>
  <c r="J19" i="87"/>
  <c r="Q19" i="87" s="1"/>
  <c r="J35" i="87"/>
  <c r="Q35" i="87" s="1"/>
  <c r="J42" i="87"/>
  <c r="Q42" i="87" s="1"/>
  <c r="J51" i="87"/>
  <c r="Q51" i="87" s="1"/>
  <c r="J65" i="87"/>
  <c r="Q65" i="87" s="1"/>
  <c r="O100" i="87"/>
  <c r="M100" i="87"/>
  <c r="J91" i="87"/>
  <c r="Q91" i="87" s="1"/>
  <c r="L126" i="87"/>
  <c r="P126" i="87"/>
  <c r="J106" i="87"/>
  <c r="Q106" i="87" s="1"/>
  <c r="J112" i="87"/>
  <c r="Q112" i="87" s="1"/>
  <c r="P52" i="87"/>
  <c r="J23" i="87"/>
  <c r="Q23" i="87" s="1"/>
  <c r="J15" i="87"/>
  <c r="Q15" i="87" s="1"/>
  <c r="J31" i="87"/>
  <c r="Q31" i="87" s="1"/>
  <c r="J38" i="87"/>
  <c r="Q38" i="87" s="1"/>
  <c r="J47" i="87"/>
  <c r="Q47" i="87" s="1"/>
  <c r="J60" i="87"/>
  <c r="Q60" i="87" s="1"/>
  <c r="N83" i="87"/>
  <c r="J82" i="87"/>
  <c r="Q82" i="87" s="1"/>
  <c r="J99" i="87"/>
  <c r="Q99" i="87" s="1"/>
  <c r="M126" i="87"/>
  <c r="N126" i="87"/>
  <c r="J111" i="87"/>
  <c r="Q111" i="87" s="1"/>
  <c r="J114" i="87"/>
  <c r="Q114" i="87" s="1"/>
  <c r="J116" i="87"/>
  <c r="Q116" i="87" s="1"/>
  <c r="J122" i="87"/>
  <c r="Q122" i="87" s="1"/>
  <c r="J125" i="87"/>
  <c r="Q125" i="87" s="1"/>
  <c r="L100" i="87"/>
  <c r="P100" i="87"/>
  <c r="J94" i="87"/>
  <c r="Q94" i="87" s="1"/>
  <c r="O126" i="87"/>
  <c r="J110" i="87"/>
  <c r="Q110" i="87" s="1"/>
  <c r="J119" i="87"/>
  <c r="Q119" i="87" s="1"/>
  <c r="J6" i="87"/>
  <c r="Q6" i="87" s="1"/>
  <c r="J10" i="87"/>
  <c r="Q10" i="87" s="1"/>
  <c r="J14" i="87"/>
  <c r="Q14" i="87" s="1"/>
  <c r="J18" i="87"/>
  <c r="Q18" i="87" s="1"/>
  <c r="J22" i="87"/>
  <c r="Q22" i="87" s="1"/>
  <c r="J26" i="87"/>
  <c r="Q26" i="87" s="1"/>
  <c r="K52" i="87"/>
  <c r="J46" i="87"/>
  <c r="O52" i="87"/>
  <c r="M52" i="87"/>
  <c r="K83" i="87"/>
  <c r="K100" i="87"/>
  <c r="J105" i="87"/>
  <c r="Q105" i="87" s="1"/>
  <c r="K126" i="87"/>
  <c r="J88" i="87"/>
  <c r="Q64" i="87" l="1"/>
  <c r="Q83" i="87" s="1"/>
  <c r="J83" i="87"/>
  <c r="Q126" i="87"/>
  <c r="J52" i="87"/>
  <c r="Q46" i="87"/>
  <c r="Q52" i="87" s="1"/>
  <c r="J100" i="87"/>
  <c r="Q88" i="87"/>
  <c r="Q100" i="87" s="1"/>
  <c r="J126" i="87"/>
  <c r="E94" i="75"/>
  <c r="E93" i="75"/>
  <c r="E92" i="75"/>
  <c r="E91" i="75"/>
  <c r="E90" i="75"/>
  <c r="E89" i="75"/>
  <c r="E88" i="75"/>
  <c r="E71" i="75"/>
  <c r="E70" i="75"/>
  <c r="E69" i="75"/>
  <c r="E68" i="75"/>
  <c r="E67" i="75"/>
  <c r="E66" i="75"/>
  <c r="E65" i="75"/>
  <c r="E24" i="75"/>
  <c r="B24" i="75"/>
  <c r="E23" i="75"/>
  <c r="E22" i="75"/>
  <c r="B22" i="75"/>
  <c r="E21" i="75"/>
  <c r="E20" i="75"/>
  <c r="B20" i="75"/>
  <c r="B19" i="75"/>
  <c r="C245" i="73"/>
  <c r="E244" i="73"/>
  <c r="E243" i="73"/>
  <c r="E238" i="73"/>
  <c r="E237" i="73"/>
  <c r="C183" i="73"/>
  <c r="C131" i="73"/>
  <c r="C91" i="73"/>
  <c r="C71" i="73"/>
  <c r="C66" i="73"/>
  <c r="C28" i="73"/>
  <c r="B128" i="75" l="1"/>
  <c r="B139" i="75" s="1"/>
  <c r="B124" i="75"/>
  <c r="B135" i="75" s="1"/>
  <c r="B127" i="75"/>
  <c r="B138" i="75" s="1"/>
  <c r="B123" i="75"/>
  <c r="B134" i="75" s="1"/>
  <c r="B126" i="75"/>
  <c r="B137" i="75" s="1"/>
  <c r="B129" i="75"/>
  <c r="B140" i="75" s="1"/>
  <c r="B125" i="75"/>
  <c r="B136" i="75" s="1"/>
  <c r="B35" i="75"/>
  <c r="B46" i="75" s="1"/>
  <c r="B31" i="75"/>
  <c r="B34" i="75"/>
  <c r="B45" i="75" s="1"/>
  <c r="B37" i="75"/>
  <c r="B48" i="75" s="1"/>
  <c r="B33" i="75"/>
  <c r="B44" i="75" s="1"/>
  <c r="B36" i="75"/>
  <c r="B47" i="75" s="1"/>
  <c r="B32" i="75"/>
  <c r="B43" i="75" s="1"/>
  <c r="B59" i="75"/>
  <c r="B70" i="75" s="1"/>
  <c r="B55" i="75"/>
  <c r="B66" i="75" s="1"/>
  <c r="B58" i="75"/>
  <c r="B69" i="75" s="1"/>
  <c r="B54" i="75"/>
  <c r="B65" i="75" s="1"/>
  <c r="B57" i="75"/>
  <c r="B68" i="75" s="1"/>
  <c r="B60" i="75"/>
  <c r="B71" i="75" s="1"/>
  <c r="B56" i="75"/>
  <c r="B67" i="75" s="1"/>
  <c r="B104" i="75"/>
  <c r="B115" i="75" s="1"/>
  <c r="B100" i="75"/>
  <c r="B111" i="75" s="1"/>
  <c r="B103" i="75"/>
  <c r="B114" i="75" s="1"/>
  <c r="B106" i="75"/>
  <c r="B117" i="75" s="1"/>
  <c r="B102" i="75"/>
  <c r="B105" i="75"/>
  <c r="B116" i="75" s="1"/>
  <c r="B101" i="75"/>
  <c r="B112" i="75" s="1"/>
  <c r="E140" i="75"/>
  <c r="E136" i="75"/>
  <c r="E139" i="75"/>
  <c r="E135" i="75"/>
  <c r="E138" i="75"/>
  <c r="E134" i="75"/>
  <c r="E137" i="75"/>
  <c r="E34" i="75"/>
  <c r="E45" i="75" s="1"/>
  <c r="E37" i="75"/>
  <c r="E48" i="75" s="1"/>
  <c r="E33" i="75"/>
  <c r="E44" i="75" s="1"/>
  <c r="E36" i="75"/>
  <c r="E47" i="75" s="1"/>
  <c r="E32" i="75"/>
  <c r="E43" i="75" s="1"/>
  <c r="E35" i="75"/>
  <c r="E46" i="75" s="1"/>
  <c r="E31" i="75"/>
  <c r="E42" i="75" s="1"/>
  <c r="B83" i="75"/>
  <c r="B94" i="75" s="1"/>
  <c r="B79" i="75"/>
  <c r="B90" i="75" s="1"/>
  <c r="B82" i="75"/>
  <c r="B93" i="75" s="1"/>
  <c r="B78" i="75"/>
  <c r="B89" i="75" s="1"/>
  <c r="B81" i="75"/>
  <c r="B92" i="75" s="1"/>
  <c r="B88" i="75"/>
  <c r="B80" i="75"/>
  <c r="B91" i="75" s="1"/>
  <c r="E117" i="75"/>
  <c r="E102" i="75"/>
  <c r="E113" i="75" s="1"/>
  <c r="E105" i="75"/>
  <c r="E116" i="75" s="1"/>
  <c r="E115" i="75"/>
  <c r="E100" i="75"/>
  <c r="E103" i="75"/>
  <c r="E114" i="75" s="1"/>
  <c r="E101" i="75"/>
  <c r="E112" i="75" s="1"/>
  <c r="E245" i="73"/>
  <c r="E72" i="75"/>
  <c r="E95" i="75"/>
  <c r="B21" i="75"/>
  <c r="E14" i="75"/>
  <c r="E19" i="75"/>
  <c r="E61" i="75"/>
  <c r="E84" i="75"/>
  <c r="B14" i="75"/>
  <c r="B23" i="75"/>
  <c r="B18" i="75"/>
  <c r="E18" i="75"/>
  <c r="B72" i="75" l="1"/>
  <c r="B107" i="75"/>
  <c r="E147" i="75"/>
  <c r="E159" i="75" s="1"/>
  <c r="E151" i="75"/>
  <c r="E163" i="75" s="1"/>
  <c r="E152" i="75"/>
  <c r="E164" i="75" s="1"/>
  <c r="B147" i="75"/>
  <c r="B159" i="75" s="1"/>
  <c r="B141" i="75"/>
  <c r="B95" i="75"/>
  <c r="E49" i="75"/>
  <c r="E141" i="75"/>
  <c r="E148" i="75"/>
  <c r="E160" i="75" s="1"/>
  <c r="B84" i="75"/>
  <c r="B130" i="75"/>
  <c r="B152" i="75"/>
  <c r="B164" i="75" s="1"/>
  <c r="B61" i="75"/>
  <c r="B150" i="75"/>
  <c r="B162" i="75" s="1"/>
  <c r="E38" i="75"/>
  <c r="B38" i="75"/>
  <c r="B151" i="75"/>
  <c r="B163" i="75" s="1"/>
  <c r="E130" i="75"/>
  <c r="B149" i="75"/>
  <c r="B161" i="75" s="1"/>
  <c r="E149" i="75"/>
  <c r="E161" i="75" s="1"/>
  <c r="B148" i="75"/>
  <c r="B113" i="75"/>
  <c r="B118" i="75" s="1"/>
  <c r="B146" i="75"/>
  <c r="B158" i="75" s="1"/>
  <c r="B42" i="75"/>
  <c r="B49" i="75" s="1"/>
  <c r="E150" i="75"/>
  <c r="E162" i="75" s="1"/>
  <c r="E107" i="75"/>
  <c r="E146" i="75"/>
  <c r="E158" i="75" s="1"/>
  <c r="E111" i="75"/>
  <c r="E118" i="75" s="1"/>
  <c r="E25" i="75"/>
  <c r="B25" i="75"/>
  <c r="B153" i="75" l="1"/>
  <c r="E165" i="75"/>
  <c r="B165" i="75"/>
  <c r="E153" i="75"/>
  <c r="M22" i="78" l="1"/>
  <c r="M21" i="78"/>
  <c r="M20" i="78"/>
  <c r="M19" i="78"/>
  <c r="M18" i="78"/>
  <c r="M17" i="78"/>
  <c r="M74" i="78" l="1"/>
  <c r="M73" i="78"/>
  <c r="N73" i="78"/>
  <c r="O73" i="78"/>
  <c r="P73" i="78"/>
  <c r="Q73" i="78"/>
  <c r="N74" i="78"/>
  <c r="O74" i="78"/>
  <c r="P74" i="78"/>
  <c r="Q74" i="78"/>
  <c r="M76" i="78"/>
  <c r="N76" i="78"/>
  <c r="O76" i="78"/>
  <c r="P76" i="78"/>
  <c r="Q76" i="78"/>
  <c r="Q56" i="78"/>
  <c r="P56" i="78"/>
  <c r="O56" i="78"/>
  <c r="N56" i="78"/>
  <c r="M56" i="78"/>
  <c r="M273" i="78"/>
  <c r="N273" i="78"/>
  <c r="O273" i="78"/>
  <c r="P273" i="78"/>
  <c r="Q273" i="78"/>
  <c r="P215" i="78"/>
  <c r="P162" i="78"/>
  <c r="M162" i="78"/>
  <c r="N162" i="78"/>
  <c r="O162" i="78"/>
  <c r="Q162" i="78"/>
  <c r="P161" i="78"/>
  <c r="P163" i="78"/>
  <c r="M161" i="78"/>
  <c r="N161" i="78"/>
  <c r="O161" i="78"/>
  <c r="Q161" i="78"/>
  <c r="M163" i="78"/>
  <c r="N163" i="78"/>
  <c r="O163" i="78"/>
  <c r="Q163" i="78"/>
  <c r="Q215" i="78"/>
  <c r="M215" i="78"/>
  <c r="N215" i="78"/>
  <c r="O215" i="78"/>
  <c r="Q175" i="78"/>
  <c r="P175" i="78"/>
  <c r="O175" i="78"/>
  <c r="N175" i="78"/>
  <c r="M175" i="78"/>
  <c r="Q9" i="78"/>
  <c r="P9" i="78"/>
  <c r="O9" i="78"/>
  <c r="N9" i="78"/>
  <c r="M9" i="78"/>
  <c r="Q235" i="78"/>
  <c r="P235" i="78"/>
  <c r="O235" i="78"/>
  <c r="N235" i="78"/>
  <c r="M235" i="78"/>
  <c r="Q269" i="78"/>
  <c r="P269" i="78"/>
  <c r="O269" i="78"/>
  <c r="N269" i="78"/>
  <c r="M269" i="78"/>
  <c r="Q268" i="78"/>
  <c r="Q270" i="78" s="1"/>
  <c r="P268" i="78"/>
  <c r="P270" i="78" s="1"/>
  <c r="O268" i="78"/>
  <c r="N268" i="78"/>
  <c r="M268" i="78"/>
  <c r="M270" i="78" s="1"/>
  <c r="Q264" i="78"/>
  <c r="P264" i="78"/>
  <c r="O264" i="78"/>
  <c r="N264" i="78"/>
  <c r="M264" i="78"/>
  <c r="Q263" i="78"/>
  <c r="P263" i="78"/>
  <c r="O263" i="78"/>
  <c r="N263" i="78"/>
  <c r="M263" i="78"/>
  <c r="Q262" i="78"/>
  <c r="P262" i="78"/>
  <c r="O262" i="78"/>
  <c r="N262" i="78"/>
  <c r="M262" i="78"/>
  <c r="Q261" i="78"/>
  <c r="P261" i="78"/>
  <c r="O261" i="78"/>
  <c r="N261" i="78"/>
  <c r="M261" i="78"/>
  <c r="Q260" i="78"/>
  <c r="P260" i="78"/>
  <c r="O260" i="78"/>
  <c r="N260" i="78"/>
  <c r="M260" i="78"/>
  <c r="Q259" i="78"/>
  <c r="P259" i="78"/>
  <c r="O259" i="78"/>
  <c r="N259" i="78"/>
  <c r="M259" i="78"/>
  <c r="Q256" i="78"/>
  <c r="P256" i="78"/>
  <c r="O256" i="78"/>
  <c r="N256" i="78"/>
  <c r="M256" i="78"/>
  <c r="Q255" i="78"/>
  <c r="P255" i="78"/>
  <c r="O255" i="78"/>
  <c r="N255" i="78"/>
  <c r="M255" i="78"/>
  <c r="Q254" i="78"/>
  <c r="P254" i="78"/>
  <c r="O254" i="78"/>
  <c r="N254" i="78"/>
  <c r="M254" i="78"/>
  <c r="Q252" i="78"/>
  <c r="P252" i="78"/>
  <c r="O252" i="78"/>
  <c r="N252" i="78"/>
  <c r="M252" i="78"/>
  <c r="Q251" i="78"/>
  <c r="P251" i="78"/>
  <c r="O251" i="78"/>
  <c r="N251" i="78"/>
  <c r="M251" i="78"/>
  <c r="Q250" i="78"/>
  <c r="P250" i="78"/>
  <c r="O250" i="78"/>
  <c r="N250" i="78"/>
  <c r="M250" i="78"/>
  <c r="Q249" i="78"/>
  <c r="P249" i="78"/>
  <c r="O249" i="78"/>
  <c r="N249" i="78"/>
  <c r="M249" i="78"/>
  <c r="Q248" i="78"/>
  <c r="P248" i="78"/>
  <c r="O248" i="78"/>
  <c r="N248" i="78"/>
  <c r="M248" i="78"/>
  <c r="Q247" i="78"/>
  <c r="P247" i="78"/>
  <c r="O247" i="78"/>
  <c r="N247" i="78"/>
  <c r="M247" i="78"/>
  <c r="Q246" i="78"/>
  <c r="P246" i="78"/>
  <c r="O246" i="78"/>
  <c r="N246" i="78"/>
  <c r="M246" i="78"/>
  <c r="Q245" i="78"/>
  <c r="P245" i="78"/>
  <c r="O245" i="78"/>
  <c r="N245" i="78"/>
  <c r="M245" i="78"/>
  <c r="Q243" i="78"/>
  <c r="P243" i="78"/>
  <c r="O243" i="78"/>
  <c r="N243" i="78"/>
  <c r="M243" i="78"/>
  <c r="Q242" i="78"/>
  <c r="P242" i="78"/>
  <c r="O242" i="78"/>
  <c r="N242" i="78"/>
  <c r="M242" i="78"/>
  <c r="Q241" i="78"/>
  <c r="P241" i="78"/>
  <c r="O241" i="78"/>
  <c r="N241" i="78"/>
  <c r="M241" i="78"/>
  <c r="Q240" i="78"/>
  <c r="P240" i="78"/>
  <c r="O240" i="78"/>
  <c r="N240" i="78"/>
  <c r="M240" i="78"/>
  <c r="Q239" i="78"/>
  <c r="P239" i="78"/>
  <c r="O239" i="78"/>
  <c r="N239" i="78"/>
  <c r="M239" i="78"/>
  <c r="Q238" i="78"/>
  <c r="P238" i="78"/>
  <c r="O238" i="78"/>
  <c r="N238" i="78"/>
  <c r="M238" i="78"/>
  <c r="Q236" i="78"/>
  <c r="P236" i="78"/>
  <c r="O236" i="78"/>
  <c r="N236" i="78"/>
  <c r="M236" i="78"/>
  <c r="Q234" i="78"/>
  <c r="P234" i="78"/>
  <c r="O234" i="78"/>
  <c r="N234" i="78"/>
  <c r="M234" i="78"/>
  <c r="Q229" i="78"/>
  <c r="P229" i="78"/>
  <c r="O229" i="78"/>
  <c r="N229" i="78"/>
  <c r="M229" i="78"/>
  <c r="Q228" i="78"/>
  <c r="P228" i="78"/>
  <c r="O228" i="78"/>
  <c r="N228" i="78"/>
  <c r="M228" i="78"/>
  <c r="Q222" i="78"/>
  <c r="P222" i="78"/>
  <c r="O222" i="78"/>
  <c r="N222" i="78"/>
  <c r="M222" i="78"/>
  <c r="Q221" i="78"/>
  <c r="P221" i="78"/>
  <c r="O221" i="78"/>
  <c r="N221" i="78"/>
  <c r="M221" i="78"/>
  <c r="Q220" i="78"/>
  <c r="P220" i="78"/>
  <c r="O220" i="78"/>
  <c r="N220" i="78"/>
  <c r="M220" i="78"/>
  <c r="Q219" i="78"/>
  <c r="P219" i="78"/>
  <c r="O219" i="78"/>
  <c r="N219" i="78"/>
  <c r="M219" i="78"/>
  <c r="Q218" i="78"/>
  <c r="P218" i="78"/>
  <c r="O218" i="78"/>
  <c r="N218" i="78"/>
  <c r="M218" i="78"/>
  <c r="Q217" i="78"/>
  <c r="P217" i="78"/>
  <c r="O217" i="78"/>
  <c r="N217" i="78"/>
  <c r="M217" i="78"/>
  <c r="Q216" i="78"/>
  <c r="P216" i="78"/>
  <c r="O216" i="78"/>
  <c r="N216" i="78"/>
  <c r="M216" i="78"/>
  <c r="Q214" i="78"/>
  <c r="P214" i="78"/>
  <c r="O214" i="78"/>
  <c r="N214" i="78"/>
  <c r="M214" i="78"/>
  <c r="Q212" i="78"/>
  <c r="P212" i="78"/>
  <c r="O212" i="78"/>
  <c r="N212" i="78"/>
  <c r="M212" i="78"/>
  <c r="Q211" i="78"/>
  <c r="P211" i="78"/>
  <c r="O211" i="78"/>
  <c r="N211" i="78"/>
  <c r="M211" i="78"/>
  <c r="Q210" i="78"/>
  <c r="P210" i="78"/>
  <c r="O210" i="78"/>
  <c r="N210" i="78"/>
  <c r="M210" i="78"/>
  <c r="Q209" i="78"/>
  <c r="P209" i="78"/>
  <c r="O209" i="78"/>
  <c r="N209" i="78"/>
  <c r="M209" i="78"/>
  <c r="Q208" i="78"/>
  <c r="P208" i="78"/>
  <c r="O208" i="78"/>
  <c r="N208" i="78"/>
  <c r="M208" i="78"/>
  <c r="Q207" i="78"/>
  <c r="P207" i="78"/>
  <c r="O207" i="78"/>
  <c r="N207" i="78"/>
  <c r="M207" i="78"/>
  <c r="Q206" i="78"/>
  <c r="P206" i="78"/>
  <c r="O206" i="78"/>
  <c r="N206" i="78"/>
  <c r="M206" i="78"/>
  <c r="Q205" i="78"/>
  <c r="P205" i="78"/>
  <c r="O205" i="78"/>
  <c r="N205" i="78"/>
  <c r="M205" i="78"/>
  <c r="Q204" i="78"/>
  <c r="P204" i="78"/>
  <c r="O204" i="78"/>
  <c r="N204" i="78"/>
  <c r="M204" i="78"/>
  <c r="Q203" i="78"/>
  <c r="P203" i="78"/>
  <c r="O203" i="78"/>
  <c r="N203" i="78"/>
  <c r="M203" i="78"/>
  <c r="Q202" i="78"/>
  <c r="P202" i="78"/>
  <c r="O202" i="78"/>
  <c r="N202" i="78"/>
  <c r="M202" i="78"/>
  <c r="Q200" i="78"/>
  <c r="P200" i="78"/>
  <c r="O200" i="78"/>
  <c r="N200" i="78"/>
  <c r="M200" i="78"/>
  <c r="Q199" i="78"/>
  <c r="P199" i="78"/>
  <c r="O199" i="78"/>
  <c r="N199" i="78"/>
  <c r="M199" i="78"/>
  <c r="Q198" i="78"/>
  <c r="P198" i="78"/>
  <c r="O198" i="78"/>
  <c r="N198" i="78"/>
  <c r="M198" i="78"/>
  <c r="Q197" i="78"/>
  <c r="P197" i="78"/>
  <c r="O197" i="78"/>
  <c r="N197" i="78"/>
  <c r="M197" i="78"/>
  <c r="Q196" i="78"/>
  <c r="P196" i="78"/>
  <c r="O196" i="78"/>
  <c r="N196" i="78"/>
  <c r="M196" i="78"/>
  <c r="Q195" i="78"/>
  <c r="P195" i="78"/>
  <c r="O195" i="78"/>
  <c r="N195" i="78"/>
  <c r="M195" i="78"/>
  <c r="Q194" i="78"/>
  <c r="P194" i="78"/>
  <c r="O194" i="78"/>
  <c r="N194" i="78"/>
  <c r="M194" i="78"/>
  <c r="Q193" i="78"/>
  <c r="P193" i="78"/>
  <c r="O193" i="78"/>
  <c r="N193" i="78"/>
  <c r="M193" i="78"/>
  <c r="Q192" i="78"/>
  <c r="P192" i="78"/>
  <c r="O192" i="78"/>
  <c r="N192" i="78"/>
  <c r="M192" i="78"/>
  <c r="Q191" i="78"/>
  <c r="P191" i="78"/>
  <c r="N191" i="78"/>
  <c r="M191" i="78"/>
  <c r="K191" i="78"/>
  <c r="O191" i="78" s="1"/>
  <c r="Q189" i="78"/>
  <c r="P189" i="78"/>
  <c r="O189" i="78"/>
  <c r="N189" i="78"/>
  <c r="M189" i="78"/>
  <c r="Q188" i="78"/>
  <c r="P188" i="78"/>
  <c r="O188" i="78"/>
  <c r="N188" i="78"/>
  <c r="M188" i="78"/>
  <c r="Q187" i="78"/>
  <c r="P187" i="78"/>
  <c r="O187" i="78"/>
  <c r="N187" i="78"/>
  <c r="M187" i="78"/>
  <c r="Q186" i="78"/>
  <c r="P186" i="78"/>
  <c r="O186" i="78"/>
  <c r="N186" i="78"/>
  <c r="M186" i="78"/>
  <c r="Q185" i="78"/>
  <c r="P185" i="78"/>
  <c r="O185" i="78"/>
  <c r="N185" i="78"/>
  <c r="M185" i="78"/>
  <c r="Q184" i="78"/>
  <c r="P184" i="78"/>
  <c r="O184" i="78"/>
  <c r="N184" i="78"/>
  <c r="M184" i="78"/>
  <c r="Q182" i="78"/>
  <c r="P182" i="78"/>
  <c r="O182" i="78"/>
  <c r="N182" i="78"/>
  <c r="M182" i="78"/>
  <c r="Q181" i="78"/>
  <c r="P181" i="78"/>
  <c r="O181" i="78"/>
  <c r="N181" i="78"/>
  <c r="M181" i="78"/>
  <c r="Q176" i="78"/>
  <c r="P176" i="78"/>
  <c r="O176" i="78"/>
  <c r="N176" i="78"/>
  <c r="M176" i="78"/>
  <c r="Q171" i="78"/>
  <c r="P171" i="78"/>
  <c r="O171" i="78"/>
  <c r="N171" i="78"/>
  <c r="M171" i="78"/>
  <c r="Q170" i="78"/>
  <c r="P170" i="78"/>
  <c r="O170" i="78"/>
  <c r="N170" i="78"/>
  <c r="M170" i="78"/>
  <c r="Q169" i="78"/>
  <c r="P169" i="78"/>
  <c r="O169" i="78"/>
  <c r="N169" i="78"/>
  <c r="M169" i="78"/>
  <c r="Q168" i="78"/>
  <c r="P168" i="78"/>
  <c r="O168" i="78"/>
  <c r="N168" i="78"/>
  <c r="M168" i="78"/>
  <c r="Q167" i="78"/>
  <c r="P167" i="78"/>
  <c r="O167" i="78"/>
  <c r="N167" i="78"/>
  <c r="M167" i="78"/>
  <c r="Q166" i="78"/>
  <c r="P166" i="78"/>
  <c r="O166" i="78"/>
  <c r="N166" i="78"/>
  <c r="M166" i="78"/>
  <c r="Q165" i="78"/>
  <c r="P165" i="78"/>
  <c r="O165" i="78"/>
  <c r="N165" i="78"/>
  <c r="M165" i="78"/>
  <c r="Q164" i="78"/>
  <c r="P164" i="78"/>
  <c r="O164" i="78"/>
  <c r="N164" i="78"/>
  <c r="M164" i="78"/>
  <c r="Q160" i="78"/>
  <c r="P160" i="78"/>
  <c r="O160" i="78"/>
  <c r="N160" i="78"/>
  <c r="M160" i="78"/>
  <c r="Q158" i="78"/>
  <c r="P158" i="78"/>
  <c r="O158" i="78"/>
  <c r="N158" i="78"/>
  <c r="M158" i="78"/>
  <c r="Q157" i="78"/>
  <c r="P157" i="78"/>
  <c r="O157" i="78"/>
  <c r="N157" i="78"/>
  <c r="M157" i="78"/>
  <c r="Q156" i="78"/>
  <c r="P156" i="78"/>
  <c r="O156" i="78"/>
  <c r="N156" i="78"/>
  <c r="M156" i="78"/>
  <c r="Q155" i="78"/>
  <c r="P155" i="78"/>
  <c r="O155" i="78"/>
  <c r="N155" i="78"/>
  <c r="M155" i="78"/>
  <c r="Q154" i="78"/>
  <c r="P154" i="78"/>
  <c r="O154" i="78"/>
  <c r="N154" i="78"/>
  <c r="M154" i="78"/>
  <c r="Q153" i="78"/>
  <c r="P153" i="78"/>
  <c r="O153" i="78"/>
  <c r="N153" i="78"/>
  <c r="M153" i="78"/>
  <c r="Q152" i="78"/>
  <c r="P152" i="78"/>
  <c r="O152" i="78"/>
  <c r="N152" i="78"/>
  <c r="M152" i="78"/>
  <c r="Q151" i="78"/>
  <c r="P151" i="78"/>
  <c r="O151" i="78"/>
  <c r="N151" i="78"/>
  <c r="M151" i="78"/>
  <c r="Q150" i="78"/>
  <c r="P150" i="78"/>
  <c r="O150" i="78"/>
  <c r="N150" i="78"/>
  <c r="M150" i="78"/>
  <c r="Q149" i="78"/>
  <c r="P149" i="78"/>
  <c r="O149" i="78"/>
  <c r="N149" i="78"/>
  <c r="M149" i="78"/>
  <c r="Q148" i="78"/>
  <c r="P148" i="78"/>
  <c r="O148" i="78"/>
  <c r="N148" i="78"/>
  <c r="M148" i="78"/>
  <c r="Q147" i="78"/>
  <c r="P147" i="78"/>
  <c r="O147" i="78"/>
  <c r="N147" i="78"/>
  <c r="M147" i="78"/>
  <c r="Q146" i="78"/>
  <c r="P146" i="78"/>
  <c r="O146" i="78"/>
  <c r="N146" i="78"/>
  <c r="M146" i="78"/>
  <c r="Q145" i="78"/>
  <c r="P145" i="78"/>
  <c r="O145" i="78"/>
  <c r="N145" i="78"/>
  <c r="M145" i="78"/>
  <c r="Q144" i="78"/>
  <c r="P144" i="78"/>
  <c r="O144" i="78"/>
  <c r="N144" i="78"/>
  <c r="M144" i="78"/>
  <c r="Q143" i="78"/>
  <c r="P143" i="78"/>
  <c r="O143" i="78"/>
  <c r="N143" i="78"/>
  <c r="M143" i="78"/>
  <c r="Q141" i="78"/>
  <c r="P141" i="78"/>
  <c r="O141" i="78"/>
  <c r="N141" i="78"/>
  <c r="M141" i="78"/>
  <c r="D141" i="78"/>
  <c r="Q140" i="78"/>
  <c r="P140" i="78"/>
  <c r="O140" i="78"/>
  <c r="N140" i="78"/>
  <c r="M140" i="78"/>
  <c r="D140" i="78"/>
  <c r="Q139" i="78"/>
  <c r="P139" i="78"/>
  <c r="O139" i="78"/>
  <c r="N139" i="78"/>
  <c r="M139" i="78"/>
  <c r="Q138" i="78"/>
  <c r="P138" i="78"/>
  <c r="O138" i="78"/>
  <c r="N138" i="78"/>
  <c r="M138" i="78"/>
  <c r="Q137" i="78"/>
  <c r="P137" i="78"/>
  <c r="O137" i="78"/>
  <c r="N137" i="78"/>
  <c r="M137" i="78"/>
  <c r="Q136" i="78"/>
  <c r="P136" i="78"/>
  <c r="O136" i="78"/>
  <c r="N136" i="78"/>
  <c r="M136" i="78"/>
  <c r="D136" i="78"/>
  <c r="Q135" i="78"/>
  <c r="P135" i="78"/>
  <c r="O135" i="78"/>
  <c r="N135" i="78"/>
  <c r="M135" i="78"/>
  <c r="Q134" i="78"/>
  <c r="P134" i="78"/>
  <c r="O134" i="78"/>
  <c r="N134" i="78"/>
  <c r="I134" i="78"/>
  <c r="M134" i="78" s="1"/>
  <c r="Q133" i="78"/>
  <c r="P133" i="78"/>
  <c r="O133" i="78"/>
  <c r="N133" i="78"/>
  <c r="M133" i="78"/>
  <c r="D133" i="78"/>
  <c r="Q132" i="78"/>
  <c r="P132" i="78"/>
  <c r="O132" i="78"/>
  <c r="N132" i="78"/>
  <c r="M132" i="78"/>
  <c r="Q131" i="78"/>
  <c r="P131" i="78"/>
  <c r="N131" i="78"/>
  <c r="M131" i="78"/>
  <c r="K131" i="78"/>
  <c r="O131" i="78" s="1"/>
  <c r="Q130" i="78"/>
  <c r="P130" i="78"/>
  <c r="O130" i="78"/>
  <c r="N130" i="78"/>
  <c r="M130" i="78"/>
  <c r="Q128" i="78"/>
  <c r="P128" i="78"/>
  <c r="O128" i="78"/>
  <c r="N128" i="78"/>
  <c r="M128" i="78"/>
  <c r="Q129" i="78"/>
  <c r="P129" i="78"/>
  <c r="O129" i="78"/>
  <c r="N129" i="78"/>
  <c r="M129" i="78"/>
  <c r="D129" i="78"/>
  <c r="Q126" i="78"/>
  <c r="P126" i="78"/>
  <c r="O126" i="78"/>
  <c r="N126" i="78"/>
  <c r="M126" i="78"/>
  <c r="D126" i="78"/>
  <c r="Q125" i="78"/>
  <c r="P125" i="78"/>
  <c r="O125" i="78"/>
  <c r="N125" i="78"/>
  <c r="M125" i="78"/>
  <c r="Q124" i="78"/>
  <c r="P124" i="78"/>
  <c r="O124" i="78"/>
  <c r="N124" i="78"/>
  <c r="M124" i="78"/>
  <c r="Q123" i="78"/>
  <c r="P123" i="78"/>
  <c r="O123" i="78"/>
  <c r="N123" i="78"/>
  <c r="M123" i="78"/>
  <c r="Q122" i="78"/>
  <c r="P122" i="78"/>
  <c r="O122" i="78"/>
  <c r="N122" i="78"/>
  <c r="M122" i="78"/>
  <c r="Q121" i="78"/>
  <c r="P121" i="78"/>
  <c r="O121" i="78"/>
  <c r="N121" i="78"/>
  <c r="M121" i="78"/>
  <c r="D121" i="78"/>
  <c r="Q120" i="78"/>
  <c r="P120" i="78"/>
  <c r="O120" i="78"/>
  <c r="N120" i="78"/>
  <c r="M120" i="78"/>
  <c r="Q119" i="78"/>
  <c r="P119" i="78"/>
  <c r="O119" i="78"/>
  <c r="N119" i="78"/>
  <c r="M119" i="78"/>
  <c r="Q118" i="78"/>
  <c r="P118" i="78"/>
  <c r="O118" i="78"/>
  <c r="N118" i="78"/>
  <c r="I118" i="78"/>
  <c r="M118" i="78" s="1"/>
  <c r="D118" i="78"/>
  <c r="Q117" i="78"/>
  <c r="P117" i="78"/>
  <c r="O117" i="78"/>
  <c r="N117" i="78"/>
  <c r="M117" i="78"/>
  <c r="D117" i="78"/>
  <c r="Q116" i="78"/>
  <c r="P116" i="78"/>
  <c r="O116" i="78"/>
  <c r="N116" i="78"/>
  <c r="M116" i="78"/>
  <c r="Q105" i="78"/>
  <c r="P105" i="78"/>
  <c r="O105" i="78"/>
  <c r="N105" i="78"/>
  <c r="M105" i="78"/>
  <c r="Q104" i="78"/>
  <c r="P104" i="78"/>
  <c r="O104" i="78"/>
  <c r="N104" i="78"/>
  <c r="M104" i="78"/>
  <c r="Q98" i="78"/>
  <c r="P98" i="78"/>
  <c r="O98" i="78"/>
  <c r="N98" i="78"/>
  <c r="M98" i="78"/>
  <c r="Q97" i="78"/>
  <c r="P97" i="78"/>
  <c r="O97" i="78"/>
  <c r="N97" i="78"/>
  <c r="M97" i="78"/>
  <c r="Q96" i="78"/>
  <c r="P96" i="78"/>
  <c r="O96" i="78"/>
  <c r="N96" i="78"/>
  <c r="M96" i="78"/>
  <c r="Q95" i="78"/>
  <c r="P95" i="78"/>
  <c r="O95" i="78"/>
  <c r="N95" i="78"/>
  <c r="M95" i="78"/>
  <c r="Q94" i="78"/>
  <c r="P94" i="78"/>
  <c r="O94" i="78"/>
  <c r="N94" i="78"/>
  <c r="M94" i="78"/>
  <c r="Q93" i="78"/>
  <c r="P93" i="78"/>
  <c r="O93" i="78"/>
  <c r="N93" i="78"/>
  <c r="M93" i="78"/>
  <c r="D93" i="78"/>
  <c r="Q92" i="78"/>
  <c r="P92" i="78"/>
  <c r="O92" i="78"/>
  <c r="N92" i="78"/>
  <c r="M92" i="78"/>
  <c r="Q91" i="78"/>
  <c r="P91" i="78"/>
  <c r="O91" i="78"/>
  <c r="N91" i="78"/>
  <c r="M91" i="78"/>
  <c r="Q90" i="78"/>
  <c r="P90" i="78"/>
  <c r="O90" i="78"/>
  <c r="N90" i="78"/>
  <c r="M90" i="78"/>
  <c r="Q85" i="78"/>
  <c r="P85" i="78"/>
  <c r="O85" i="78"/>
  <c r="N85" i="78"/>
  <c r="M85" i="78"/>
  <c r="Q81" i="78"/>
  <c r="P81" i="78"/>
  <c r="O81" i="78"/>
  <c r="N81" i="78"/>
  <c r="M81" i="78"/>
  <c r="Q80" i="78"/>
  <c r="P80" i="78"/>
  <c r="O80" i="78"/>
  <c r="N80" i="78"/>
  <c r="M80" i="78"/>
  <c r="Q79" i="78"/>
  <c r="P79" i="78"/>
  <c r="O79" i="78"/>
  <c r="N79" i="78"/>
  <c r="M79" i="78"/>
  <c r="Q78" i="78"/>
  <c r="P78" i="78"/>
  <c r="O78" i="78"/>
  <c r="N78" i="78"/>
  <c r="M78" i="78"/>
  <c r="Q77" i="78"/>
  <c r="P77" i="78"/>
  <c r="O77" i="78"/>
  <c r="N77" i="78"/>
  <c r="M77" i="78"/>
  <c r="Q75" i="78"/>
  <c r="P75" i="78"/>
  <c r="O75" i="78"/>
  <c r="N75" i="78"/>
  <c r="M75" i="78"/>
  <c r="Q72" i="78"/>
  <c r="P72" i="78"/>
  <c r="O72" i="78"/>
  <c r="N72" i="78"/>
  <c r="M72" i="78"/>
  <c r="Q71" i="78"/>
  <c r="P71" i="78"/>
  <c r="O71" i="78"/>
  <c r="N71" i="78"/>
  <c r="M71" i="78"/>
  <c r="Q70" i="78"/>
  <c r="P70" i="78"/>
  <c r="O70" i="78"/>
  <c r="N70" i="78"/>
  <c r="M70" i="78"/>
  <c r="Q69" i="78"/>
  <c r="P69" i="78"/>
  <c r="O69" i="78"/>
  <c r="N69" i="78"/>
  <c r="M69" i="78"/>
  <c r="Q68" i="78"/>
  <c r="P68" i="78"/>
  <c r="O68" i="78"/>
  <c r="N68" i="78"/>
  <c r="M68" i="78"/>
  <c r="Q67" i="78"/>
  <c r="P67" i="78"/>
  <c r="O67" i="78"/>
  <c r="N67" i="78"/>
  <c r="M67" i="78"/>
  <c r="Q61" i="78"/>
  <c r="P61" i="78"/>
  <c r="O61" i="78"/>
  <c r="N61" i="78"/>
  <c r="M61" i="78"/>
  <c r="Q62" i="78"/>
  <c r="P62" i="78"/>
  <c r="O62" i="78"/>
  <c r="N62" i="78"/>
  <c r="M62" i="78"/>
  <c r="Q55" i="78"/>
  <c r="P55" i="78"/>
  <c r="O55" i="78"/>
  <c r="N55" i="78"/>
  <c r="M55" i="78"/>
  <c r="Q54" i="78"/>
  <c r="P54" i="78"/>
  <c r="O54" i="78"/>
  <c r="N54" i="78"/>
  <c r="M54" i="78"/>
  <c r="Q53" i="78"/>
  <c r="P53" i="78"/>
  <c r="O53" i="78"/>
  <c r="N53" i="78"/>
  <c r="M53" i="78"/>
  <c r="Q52" i="78"/>
  <c r="P52" i="78"/>
  <c r="O52" i="78"/>
  <c r="N52" i="78"/>
  <c r="M52" i="78"/>
  <c r="Q51" i="78"/>
  <c r="P51" i="78"/>
  <c r="O51" i="78"/>
  <c r="N51" i="78"/>
  <c r="M51" i="78"/>
  <c r="Q50" i="78"/>
  <c r="P50" i="78"/>
  <c r="O50" i="78"/>
  <c r="N50" i="78"/>
  <c r="M50" i="78"/>
  <c r="Q49" i="78"/>
  <c r="P49" i="78"/>
  <c r="O49" i="78"/>
  <c r="N49" i="78"/>
  <c r="M49" i="78"/>
  <c r="Q48" i="78"/>
  <c r="P48" i="78"/>
  <c r="O48" i="78"/>
  <c r="N48" i="78"/>
  <c r="M48" i="78"/>
  <c r="Q47" i="78"/>
  <c r="P47" i="78"/>
  <c r="O47" i="78"/>
  <c r="N47" i="78"/>
  <c r="M47" i="78"/>
  <c r="Q46" i="78"/>
  <c r="P46" i="78"/>
  <c r="O46" i="78"/>
  <c r="M46" i="78"/>
  <c r="J46" i="78"/>
  <c r="N46" i="78" s="1"/>
  <c r="Q45" i="78"/>
  <c r="P45" i="78"/>
  <c r="O45" i="78"/>
  <c r="N45" i="78"/>
  <c r="I45" i="78"/>
  <c r="M45" i="78" s="1"/>
  <c r="Q35" i="78"/>
  <c r="P35" i="78"/>
  <c r="O35" i="78"/>
  <c r="N35" i="78"/>
  <c r="M35" i="78"/>
  <c r="Q34" i="78"/>
  <c r="P34" i="78"/>
  <c r="O34" i="78"/>
  <c r="N34" i="78"/>
  <c r="M34" i="78"/>
  <c r="Q33" i="78"/>
  <c r="P33" i="78"/>
  <c r="O33" i="78"/>
  <c r="N33" i="78"/>
  <c r="M33" i="78"/>
  <c r="Q32" i="78"/>
  <c r="P32" i="78"/>
  <c r="O32" i="78"/>
  <c r="N32" i="78"/>
  <c r="M32" i="78"/>
  <c r="Q31" i="78"/>
  <c r="P31" i="78"/>
  <c r="O31" i="78"/>
  <c r="N31" i="78"/>
  <c r="M31" i="78"/>
  <c r="Q30" i="78"/>
  <c r="P30" i="78"/>
  <c r="O30" i="78"/>
  <c r="N30" i="78"/>
  <c r="M30" i="78"/>
  <c r="Q28" i="78"/>
  <c r="P28" i="78"/>
  <c r="O28" i="78"/>
  <c r="N28" i="78"/>
  <c r="M28" i="78"/>
  <c r="Q27" i="78"/>
  <c r="P27" i="78"/>
  <c r="O27" i="78"/>
  <c r="N27" i="78"/>
  <c r="M27" i="78"/>
  <c r="Q26" i="78"/>
  <c r="P26" i="78"/>
  <c r="O26" i="78"/>
  <c r="N26" i="78"/>
  <c r="M26" i="78"/>
  <c r="Q25" i="78"/>
  <c r="P25" i="78"/>
  <c r="O25" i="78"/>
  <c r="N25" i="78"/>
  <c r="M25" i="78"/>
  <c r="Q24" i="78"/>
  <c r="P24" i="78"/>
  <c r="O24" i="78"/>
  <c r="N24" i="78"/>
  <c r="M24" i="78"/>
  <c r="Q22" i="78"/>
  <c r="P22" i="78"/>
  <c r="O22" i="78"/>
  <c r="N22" i="78"/>
  <c r="Q21" i="78"/>
  <c r="P21" i="78"/>
  <c r="O21" i="78"/>
  <c r="N21" i="78"/>
  <c r="Q20" i="78"/>
  <c r="P20" i="78"/>
  <c r="O20" i="78"/>
  <c r="N20" i="78"/>
  <c r="Q19" i="78"/>
  <c r="P19" i="78"/>
  <c r="O19" i="78"/>
  <c r="N19" i="78"/>
  <c r="Q18" i="78"/>
  <c r="P18" i="78"/>
  <c r="O18" i="78"/>
  <c r="N18" i="78"/>
  <c r="Q17" i="78"/>
  <c r="P17" i="78"/>
  <c r="O17" i="78"/>
  <c r="N17" i="78"/>
  <c r="Q15" i="78"/>
  <c r="P15" i="78"/>
  <c r="O15" i="78"/>
  <c r="N15" i="78"/>
  <c r="M15" i="78"/>
  <c r="Q14" i="78"/>
  <c r="P14" i="78"/>
  <c r="O14" i="78"/>
  <c r="N14" i="78"/>
  <c r="M14" i="78"/>
  <c r="Q13" i="78"/>
  <c r="P13" i="78"/>
  <c r="O13" i="78"/>
  <c r="N13" i="78"/>
  <c r="M13" i="78"/>
  <c r="Q12" i="78"/>
  <c r="P12" i="78"/>
  <c r="O12" i="78"/>
  <c r="N12" i="78"/>
  <c r="M12" i="78"/>
  <c r="Q11" i="78"/>
  <c r="P11" i="78"/>
  <c r="O11" i="78"/>
  <c r="N11" i="78"/>
  <c r="M11" i="78"/>
  <c r="Q10" i="78"/>
  <c r="P10" i="78"/>
  <c r="O10" i="78"/>
  <c r="N10" i="78"/>
  <c r="M10" i="78"/>
  <c r="M57" i="78" l="1"/>
  <c r="N270" i="78"/>
  <c r="O270" i="78"/>
  <c r="N112" i="78"/>
  <c r="O112" i="78"/>
  <c r="M112" i="78"/>
  <c r="Q112" i="78"/>
  <c r="P112" i="78"/>
  <c r="P183" i="78"/>
  <c r="Q223" i="78"/>
  <c r="N237" i="78"/>
  <c r="L143" i="78"/>
  <c r="R143" i="78" s="1"/>
  <c r="O183" i="78"/>
  <c r="L262" i="78"/>
  <c r="R262" i="78" s="1"/>
  <c r="L104" i="78"/>
  <c r="O63" i="78"/>
  <c r="O99" i="78"/>
  <c r="L91" i="78"/>
  <c r="R91" i="78" s="1"/>
  <c r="L92" i="78"/>
  <c r="R92" i="78" s="1"/>
  <c r="Q99" i="78"/>
  <c r="L94" i="78"/>
  <c r="R94" i="78" s="1"/>
  <c r="L97" i="78"/>
  <c r="R97" i="78" s="1"/>
  <c r="L98" i="78"/>
  <c r="R98" i="78" s="1"/>
  <c r="Q115" i="78"/>
  <c r="P115" i="78"/>
  <c r="O115" i="78"/>
  <c r="P127" i="78"/>
  <c r="O127" i="78"/>
  <c r="L119" i="78"/>
  <c r="R119" i="78" s="1"/>
  <c r="L120" i="78"/>
  <c r="R120" i="78" s="1"/>
  <c r="Q127" i="78"/>
  <c r="L121" i="78"/>
  <c r="R121" i="78" s="1"/>
  <c r="L122" i="78"/>
  <c r="R122" i="78" s="1"/>
  <c r="L123" i="78"/>
  <c r="R123" i="78" s="1"/>
  <c r="L125" i="78"/>
  <c r="R125" i="78" s="1"/>
  <c r="L126" i="78"/>
  <c r="R126" i="78" s="1"/>
  <c r="L129" i="78"/>
  <c r="R129" i="78" s="1"/>
  <c r="L128" i="78"/>
  <c r="R128" i="78" s="1"/>
  <c r="L130" i="78"/>
  <c r="R130" i="78" s="1"/>
  <c r="Q142" i="78"/>
  <c r="L131" i="78"/>
  <c r="R131" i="78" s="1"/>
  <c r="L132" i="78"/>
  <c r="R132" i="78" s="1"/>
  <c r="P142" i="78"/>
  <c r="L137" i="78"/>
  <c r="R137" i="78" s="1"/>
  <c r="L139" i="78"/>
  <c r="R139" i="78" s="1"/>
  <c r="P159" i="78"/>
  <c r="L145" i="78"/>
  <c r="R145" i="78" s="1"/>
  <c r="L146" i="78"/>
  <c r="R146" i="78" s="1"/>
  <c r="L149" i="78"/>
  <c r="R149" i="78" s="1"/>
  <c r="L153" i="78"/>
  <c r="R153" i="78" s="1"/>
  <c r="L157" i="78"/>
  <c r="R157" i="78" s="1"/>
  <c r="L165" i="78"/>
  <c r="R165" i="78" s="1"/>
  <c r="L167" i="78"/>
  <c r="R167" i="78" s="1"/>
  <c r="L176" i="78"/>
  <c r="R176" i="78" s="1"/>
  <c r="N183" i="78"/>
  <c r="N190" i="78"/>
  <c r="M201" i="78"/>
  <c r="L192" i="78"/>
  <c r="R192" i="78" s="1"/>
  <c r="Q201" i="78"/>
  <c r="N201" i="78"/>
  <c r="L197" i="78"/>
  <c r="R197" i="78" s="1"/>
  <c r="L198" i="78"/>
  <c r="R198" i="78" s="1"/>
  <c r="L205" i="78"/>
  <c r="R205" i="78" s="1"/>
  <c r="L212" i="78"/>
  <c r="R212" i="78" s="1"/>
  <c r="L216" i="78"/>
  <c r="R216" i="78" s="1"/>
  <c r="L228" i="78"/>
  <c r="R228" i="78" s="1"/>
  <c r="O237" i="78"/>
  <c r="Q244" i="78"/>
  <c r="L239" i="78"/>
  <c r="R239" i="78" s="1"/>
  <c r="O244" i="78"/>
  <c r="L242" i="78"/>
  <c r="R242" i="78" s="1"/>
  <c r="L245" i="78"/>
  <c r="R245" i="78" s="1"/>
  <c r="M265" i="78"/>
  <c r="P265" i="78"/>
  <c r="O223" i="78"/>
  <c r="L175" i="78"/>
  <c r="R175" i="78" s="1"/>
  <c r="L162" i="78"/>
  <c r="R162" i="78" s="1"/>
  <c r="P63" i="78"/>
  <c r="L136" i="78"/>
  <c r="R136" i="78" s="1"/>
  <c r="L151" i="78"/>
  <c r="R151" i="78" s="1"/>
  <c r="L235" i="78"/>
  <c r="R235" i="78" s="1"/>
  <c r="O57" i="78"/>
  <c r="L51" i="78"/>
  <c r="R51" i="78" s="1"/>
  <c r="O86" i="78"/>
  <c r="L117" i="78"/>
  <c r="R117" i="78" s="1"/>
  <c r="N127" i="78"/>
  <c r="L133" i="78"/>
  <c r="R133" i="78" s="1"/>
  <c r="L256" i="78"/>
  <c r="R256" i="78" s="1"/>
  <c r="N36" i="78"/>
  <c r="L96" i="78"/>
  <c r="R96" i="78" s="1"/>
  <c r="L105" i="78"/>
  <c r="R105" i="78" s="1"/>
  <c r="L124" i="78"/>
  <c r="R124" i="78" s="1"/>
  <c r="M159" i="78"/>
  <c r="Q159" i="78"/>
  <c r="L147" i="78"/>
  <c r="R147" i="78" s="1"/>
  <c r="M172" i="78"/>
  <c r="Q172" i="78"/>
  <c r="N99" i="78"/>
  <c r="P223" i="78"/>
  <c r="L161" i="78"/>
  <c r="R161" i="78" s="1"/>
  <c r="O172" i="78"/>
  <c r="M99" i="78"/>
  <c r="O142" i="78"/>
  <c r="L191" i="78"/>
  <c r="R191" i="78" s="1"/>
  <c r="O201" i="78"/>
  <c r="N213" i="78"/>
  <c r="Q213" i="78"/>
  <c r="L240" i="78"/>
  <c r="R240" i="78" s="1"/>
  <c r="N244" i="78"/>
  <c r="N253" i="78"/>
  <c r="M253" i="78"/>
  <c r="L254" i="78"/>
  <c r="L268" i="78"/>
  <c r="L269" i="78"/>
  <c r="R269" i="78" s="1"/>
  <c r="N172" i="78"/>
  <c r="L74" i="78"/>
  <c r="R74" i="78" s="1"/>
  <c r="P16" i="78"/>
  <c r="L18" i="78"/>
  <c r="R18" i="78" s="1"/>
  <c r="M36" i="78"/>
  <c r="Q57" i="78"/>
  <c r="L46" i="78"/>
  <c r="R46" i="78" s="1"/>
  <c r="L48" i="78"/>
  <c r="R48" i="78" s="1"/>
  <c r="L49" i="78"/>
  <c r="R49" i="78" s="1"/>
  <c r="L52" i="78"/>
  <c r="R52" i="78" s="1"/>
  <c r="L53" i="78"/>
  <c r="R53" i="78" s="1"/>
  <c r="L54" i="78"/>
  <c r="R54" i="78" s="1"/>
  <c r="L55" i="78"/>
  <c r="R55" i="78" s="1"/>
  <c r="N63" i="78"/>
  <c r="M63" i="78"/>
  <c r="Q63" i="78"/>
  <c r="L68" i="78"/>
  <c r="R68" i="78" s="1"/>
  <c r="N86" i="78"/>
  <c r="L70" i="78"/>
  <c r="R70" i="78" s="1"/>
  <c r="L71" i="78"/>
  <c r="R71" i="78" s="1"/>
  <c r="L72" i="78"/>
  <c r="R72" i="78" s="1"/>
  <c r="L77" i="78"/>
  <c r="R77" i="78" s="1"/>
  <c r="L78" i="78"/>
  <c r="R78" i="78" s="1"/>
  <c r="L79" i="78"/>
  <c r="R79" i="78" s="1"/>
  <c r="L80" i="78"/>
  <c r="R80" i="78" s="1"/>
  <c r="L81" i="78"/>
  <c r="R81" i="78" s="1"/>
  <c r="L134" i="78"/>
  <c r="R134" i="78" s="1"/>
  <c r="Q16" i="78"/>
  <c r="L135" i="78"/>
  <c r="R135" i="78" s="1"/>
  <c r="L138" i="78"/>
  <c r="R138" i="78" s="1"/>
  <c r="L140" i="78"/>
  <c r="R140" i="78" s="1"/>
  <c r="O159" i="78"/>
  <c r="L148" i="78"/>
  <c r="R148" i="78" s="1"/>
  <c r="L152" i="78"/>
  <c r="R152" i="78" s="1"/>
  <c r="L155" i="78"/>
  <c r="R155" i="78" s="1"/>
  <c r="L156" i="78"/>
  <c r="R156" i="78" s="1"/>
  <c r="L160" i="78"/>
  <c r="R160" i="78" s="1"/>
  <c r="L164" i="78"/>
  <c r="R164" i="78" s="1"/>
  <c r="L168" i="78"/>
  <c r="R168" i="78" s="1"/>
  <c r="L169" i="78"/>
  <c r="R169" i="78" s="1"/>
  <c r="L171" i="78"/>
  <c r="R171" i="78" s="1"/>
  <c r="Q183" i="78"/>
  <c r="L185" i="78"/>
  <c r="R185" i="78" s="1"/>
  <c r="M190" i="78"/>
  <c r="Q190" i="78"/>
  <c r="L188" i="78"/>
  <c r="R188" i="78" s="1"/>
  <c r="L189" i="78"/>
  <c r="R189" i="78" s="1"/>
  <c r="P201" i="78"/>
  <c r="L193" i="78"/>
  <c r="R193" i="78" s="1"/>
  <c r="L194" i="78"/>
  <c r="R194" i="78" s="1"/>
  <c r="L196" i="78"/>
  <c r="R196" i="78" s="1"/>
  <c r="L200" i="78"/>
  <c r="R200" i="78" s="1"/>
  <c r="L202" i="78"/>
  <c r="R202" i="78" s="1"/>
  <c r="P213" i="78"/>
  <c r="L206" i="78"/>
  <c r="R206" i="78" s="1"/>
  <c r="L207" i="78"/>
  <c r="R207" i="78" s="1"/>
  <c r="L209" i="78"/>
  <c r="R209" i="78" s="1"/>
  <c r="L210" i="78"/>
  <c r="R210" i="78" s="1"/>
  <c r="L211" i="78"/>
  <c r="R211" i="78" s="1"/>
  <c r="L214" i="78"/>
  <c r="R214" i="78" s="1"/>
  <c r="N223" i="78"/>
  <c r="L220" i="78"/>
  <c r="R220" i="78" s="1"/>
  <c r="L221" i="78"/>
  <c r="R221" i="78" s="1"/>
  <c r="Q237" i="78"/>
  <c r="L238" i="78"/>
  <c r="R238" i="78" s="1"/>
  <c r="M244" i="78"/>
  <c r="L243" i="78"/>
  <c r="R243" i="78" s="1"/>
  <c r="Q253" i="78"/>
  <c r="P253" i="78"/>
  <c r="L251" i="78"/>
  <c r="R251" i="78" s="1"/>
  <c r="O265" i="78"/>
  <c r="L260" i="78"/>
  <c r="R260" i="78" s="1"/>
  <c r="L163" i="78"/>
  <c r="R163" i="78" s="1"/>
  <c r="L144" i="78"/>
  <c r="R144" i="78" s="1"/>
  <c r="N159" i="78"/>
  <c r="L181" i="78"/>
  <c r="M183" i="78"/>
  <c r="L184" i="78"/>
  <c r="R184" i="78" s="1"/>
  <c r="O190" i="78"/>
  <c r="L203" i="78"/>
  <c r="R203" i="78" s="1"/>
  <c r="M213" i="78"/>
  <c r="L234" i="78"/>
  <c r="M237" i="78"/>
  <c r="O253" i="78"/>
  <c r="L247" i="78"/>
  <c r="R247" i="78" s="1"/>
  <c r="L273" i="78"/>
  <c r="R273" i="78" s="1"/>
  <c r="L62" i="78"/>
  <c r="R62" i="78" s="1"/>
  <c r="N142" i="78"/>
  <c r="M142" i="78"/>
  <c r="L150" i="78"/>
  <c r="R150" i="78" s="1"/>
  <c r="L154" i="78"/>
  <c r="R154" i="78" s="1"/>
  <c r="P172" i="78"/>
  <c r="L166" i="78"/>
  <c r="R166" i="78" s="1"/>
  <c r="L170" i="78"/>
  <c r="R170" i="78" s="1"/>
  <c r="L182" i="78"/>
  <c r="R182" i="78" s="1"/>
  <c r="O213" i="78"/>
  <c r="L204" i="78"/>
  <c r="R204" i="78" s="1"/>
  <c r="L208" i="78"/>
  <c r="R208" i="78" s="1"/>
  <c r="L218" i="78"/>
  <c r="R218" i="78" s="1"/>
  <c r="L222" i="78"/>
  <c r="R222" i="78" s="1"/>
  <c r="L236" i="78"/>
  <c r="R236" i="78" s="1"/>
  <c r="P244" i="78"/>
  <c r="L246" i="78"/>
  <c r="R246" i="78" s="1"/>
  <c r="L250" i="78"/>
  <c r="R250" i="78" s="1"/>
  <c r="N265" i="78"/>
  <c r="L255" i="78"/>
  <c r="R255" i="78" s="1"/>
  <c r="L261" i="78"/>
  <c r="R261" i="78" s="1"/>
  <c r="L215" i="78"/>
  <c r="R215" i="78" s="1"/>
  <c r="L61" i="78"/>
  <c r="R61" i="78" s="1"/>
  <c r="L90" i="78"/>
  <c r="R90" i="78" s="1"/>
  <c r="L69" i="78"/>
  <c r="R69" i="78" s="1"/>
  <c r="L186" i="78"/>
  <c r="R186" i="78" s="1"/>
  <c r="L45" i="78"/>
  <c r="L47" i="78"/>
  <c r="R47" i="78" s="1"/>
  <c r="L67" i="78"/>
  <c r="R67" i="78" s="1"/>
  <c r="L75" i="78"/>
  <c r="R75" i="78" s="1"/>
  <c r="L85" i="78"/>
  <c r="R85" i="78" s="1"/>
  <c r="P99" i="78"/>
  <c r="L93" i="78"/>
  <c r="R93" i="78" s="1"/>
  <c r="L95" i="78"/>
  <c r="R95" i="78" s="1"/>
  <c r="N115" i="78"/>
  <c r="L116" i="78"/>
  <c r="R116" i="78" s="1"/>
  <c r="L118" i="78"/>
  <c r="R118" i="78" s="1"/>
  <c r="L56" i="78"/>
  <c r="R56" i="78" s="1"/>
  <c r="P86" i="78"/>
  <c r="L73" i="78"/>
  <c r="R73" i="78" s="1"/>
  <c r="L12" i="78"/>
  <c r="R12" i="78" s="1"/>
  <c r="L13" i="78"/>
  <c r="R13" i="78" s="1"/>
  <c r="L15" i="78"/>
  <c r="R15" i="78" s="1"/>
  <c r="L17" i="78"/>
  <c r="R17" i="78" s="1"/>
  <c r="Q23" i="78"/>
  <c r="P23" i="78"/>
  <c r="O23" i="78"/>
  <c r="N23" i="78"/>
  <c r="L21" i="78"/>
  <c r="O29" i="78"/>
  <c r="N29" i="78"/>
  <c r="L26" i="78"/>
  <c r="R26" i="78" s="1"/>
  <c r="Q29" i="78"/>
  <c r="L27" i="78"/>
  <c r="R27" i="78" s="1"/>
  <c r="L28" i="78"/>
  <c r="R28" i="78" s="1"/>
  <c r="L31" i="78"/>
  <c r="R31" i="78" s="1"/>
  <c r="Q36" i="78"/>
  <c r="L32" i="78"/>
  <c r="R32" i="78" s="1"/>
  <c r="O36" i="78"/>
  <c r="L34" i="78"/>
  <c r="R34" i="78" s="1"/>
  <c r="L35" i="78"/>
  <c r="R35" i="78" s="1"/>
  <c r="P57" i="78"/>
  <c r="N57" i="78"/>
  <c r="M115" i="78"/>
  <c r="P29" i="78"/>
  <c r="M86" i="78"/>
  <c r="L217" i="78"/>
  <c r="R217" i="78" s="1"/>
  <c r="M223" i="78"/>
  <c r="L219" i="78"/>
  <c r="R219" i="78" s="1"/>
  <c r="L229" i="78"/>
  <c r="R229" i="78" s="1"/>
  <c r="L248" i="78"/>
  <c r="R248" i="78" s="1"/>
  <c r="L249" i="78"/>
  <c r="R249" i="78" s="1"/>
  <c r="L252" i="78"/>
  <c r="R252" i="78" s="1"/>
  <c r="Q265" i="78"/>
  <c r="L259" i="78"/>
  <c r="L263" i="78"/>
  <c r="R263" i="78" s="1"/>
  <c r="L264" i="78"/>
  <c r="R264" i="78" s="1"/>
  <c r="P237" i="78"/>
  <c r="O16" i="78"/>
  <c r="L76" i="78"/>
  <c r="R76" i="78" s="1"/>
  <c r="M127" i="78"/>
  <c r="L141" i="78"/>
  <c r="R141" i="78" s="1"/>
  <c r="L158" i="78"/>
  <c r="R158" i="78" s="1"/>
  <c r="P190" i="78"/>
  <c r="L187" i="78"/>
  <c r="L195" i="78"/>
  <c r="L199" i="78"/>
  <c r="R199" i="78" s="1"/>
  <c r="L241" i="78"/>
  <c r="R241" i="78" s="1"/>
  <c r="N16" i="78"/>
  <c r="L14" i="78"/>
  <c r="R14" i="78" s="1"/>
  <c r="L19" i="78"/>
  <c r="R19" i="78" s="1"/>
  <c r="L24" i="78"/>
  <c r="R24" i="78" s="1"/>
  <c r="M29" i="78"/>
  <c r="L30" i="78"/>
  <c r="P36" i="78"/>
  <c r="L33" i="78"/>
  <c r="R33" i="78" s="1"/>
  <c r="L50" i="78"/>
  <c r="R50" i="78" s="1"/>
  <c r="Q86" i="78"/>
  <c r="L22" i="78"/>
  <c r="R22" i="78" s="1"/>
  <c r="M23" i="78"/>
  <c r="L20" i="78"/>
  <c r="R20" i="78" s="1"/>
  <c r="L25" i="78"/>
  <c r="R25" i="78" s="1"/>
  <c r="M16" i="78"/>
  <c r="L11" i="78"/>
  <c r="R11" i="78" s="1"/>
  <c r="L9" i="78"/>
  <c r="L10" i="78"/>
  <c r="R10" i="78" s="1"/>
  <c r="R45" i="78" l="1"/>
  <c r="L57" i="78"/>
  <c r="M58" i="78"/>
  <c r="R268" i="78"/>
  <c r="R270" i="78" s="1"/>
  <c r="L270" i="78"/>
  <c r="R254" i="78"/>
  <c r="L265" i="78"/>
  <c r="R265" i="78" s="1"/>
  <c r="R104" i="78"/>
  <c r="L112" i="78"/>
  <c r="R112" i="78" s="1"/>
  <c r="P173" i="78"/>
  <c r="Q224" i="78"/>
  <c r="N224" i="78"/>
  <c r="O173" i="78"/>
  <c r="Q266" i="78"/>
  <c r="Q271" i="78" s="1"/>
  <c r="M266" i="78"/>
  <c r="M271" i="78" s="1"/>
  <c r="Q37" i="78"/>
  <c r="Q64" i="78" s="1"/>
  <c r="Q173" i="78"/>
  <c r="M224" i="78"/>
  <c r="L99" i="78"/>
  <c r="Q58" i="78"/>
  <c r="R21" i="78"/>
  <c r="L23" i="78"/>
  <c r="R23" i="78" s="1"/>
  <c r="P224" i="78"/>
  <c r="O37" i="78"/>
  <c r="O64" i="78" s="1"/>
  <c r="R99" i="78"/>
  <c r="N173" i="78"/>
  <c r="N266" i="78"/>
  <c r="N271" i="78" s="1"/>
  <c r="M173" i="78"/>
  <c r="P37" i="78"/>
  <c r="P64" i="78" s="1"/>
  <c r="N58" i="78"/>
  <c r="O224" i="78"/>
  <c r="L237" i="78"/>
  <c r="R237" i="78" s="1"/>
  <c r="L29" i="78"/>
  <c r="R29" i="78" s="1"/>
  <c r="R86" i="78"/>
  <c r="L172" i="78"/>
  <c r="R172" i="78" s="1"/>
  <c r="O266" i="78"/>
  <c r="O271" i="78" s="1"/>
  <c r="N37" i="78"/>
  <c r="N64" i="78" s="1"/>
  <c r="R234" i="78"/>
  <c r="L213" i="78"/>
  <c r="R213" i="78" s="1"/>
  <c r="L127" i="78"/>
  <c r="R127" i="78" s="1"/>
  <c r="L86" i="78"/>
  <c r="R181" i="78"/>
  <c r="L183" i="78"/>
  <c r="R183" i="78" s="1"/>
  <c r="L115" i="78"/>
  <c r="R115" i="78" s="1"/>
  <c r="O58" i="78"/>
  <c r="P266" i="78"/>
  <c r="P271" i="78" s="1"/>
  <c r="R259" i="78"/>
  <c r="R57" i="78"/>
  <c r="L159" i="78"/>
  <c r="L36" i="78"/>
  <c r="R30" i="78"/>
  <c r="R195" i="78"/>
  <c r="L201" i="78"/>
  <c r="R201" i="78" s="1"/>
  <c r="P58" i="78"/>
  <c r="L142" i="78"/>
  <c r="R142" i="78" s="1"/>
  <c r="L253" i="78"/>
  <c r="R253" i="78" s="1"/>
  <c r="L223" i="78"/>
  <c r="M37" i="78"/>
  <c r="M64" i="78" s="1"/>
  <c r="R187" i="78"/>
  <c r="L190" i="78"/>
  <c r="R190" i="78" s="1"/>
  <c r="L63" i="78"/>
  <c r="R63" i="78" s="1"/>
  <c r="L244" i="78"/>
  <c r="R9" i="78"/>
  <c r="L16" i="78"/>
  <c r="R36" i="78" l="1"/>
  <c r="L37" i="78"/>
  <c r="L58" i="78"/>
  <c r="L224" i="78"/>
  <c r="R223" i="78"/>
  <c r="L173" i="78"/>
  <c r="R159" i="78"/>
  <c r="R244" i="78"/>
  <c r="L266" i="78"/>
  <c r="L271" i="78" s="1"/>
  <c r="R16" i="78"/>
  <c r="R58" i="78" s="1"/>
  <c r="R266" i="78" l="1"/>
  <c r="R271" i="78" s="1"/>
  <c r="R173" i="78"/>
  <c r="R224" i="78"/>
  <c r="R37" i="78"/>
  <c r="L64" i="78"/>
  <c r="R64" i="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 Vinicius Hachmann</author>
  </authors>
  <commentList>
    <comment ref="L7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Marcos Vinicius Hachmann:</t>
        </r>
        <r>
          <rPr>
            <sz val="9"/>
            <color indexed="81"/>
            <rFont val="Segoe UI"/>
            <family val="2"/>
          </rPr>
          <t xml:space="preserve">
Residência é 3</t>
        </r>
      </text>
    </comment>
    <comment ref="A76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Marcos Vinicius Hachmann:</t>
        </r>
        <r>
          <rPr>
            <sz val="9"/>
            <color indexed="81"/>
            <rFont val="Segoe UI"/>
            <family val="2"/>
          </rPr>
          <t xml:space="preserve">
Confirmar no IAC CCSA</t>
        </r>
      </text>
    </comment>
  </commentList>
</comments>
</file>

<file path=xl/sharedStrings.xml><?xml version="1.0" encoding="utf-8"?>
<sst xmlns="http://schemas.openxmlformats.org/spreadsheetml/2006/main" count="2279" uniqueCount="771">
  <si>
    <t xml:space="preserve">Projetos de Irrigação </t>
  </si>
  <si>
    <t>Estatística Básica</t>
  </si>
  <si>
    <t>Ciências do Ambiente para Engenharia Civil</t>
  </si>
  <si>
    <t>Metodologia de Pesquisa Aplicada à Engenharia Civil</t>
  </si>
  <si>
    <t>Metodologia e Prática de Ensino da Matemática: estágio supervisionado II</t>
  </si>
  <si>
    <t>Métodos Numéricos Computacionais</t>
  </si>
  <si>
    <t>Análise Estatística de Dados</t>
  </si>
  <si>
    <t>Fisioterapia</t>
  </si>
  <si>
    <t>História da Matemática</t>
  </si>
  <si>
    <t>Análise Real</t>
  </si>
  <si>
    <t>Enfermagem</t>
  </si>
  <si>
    <t>4g p/2</t>
  </si>
  <si>
    <t>4ª</t>
  </si>
  <si>
    <t>Administração</t>
  </si>
  <si>
    <t>Farmácia</t>
  </si>
  <si>
    <t>CURSO</t>
  </si>
  <si>
    <t>3g p/0,5</t>
  </si>
  <si>
    <t>Termodinâmica e Transferência de Calor e Massa</t>
  </si>
  <si>
    <t>4g p/ 0,5</t>
  </si>
  <si>
    <t>Cálculo Diferencial e Integral I</t>
  </si>
  <si>
    <t>SUB-TOTAL</t>
  </si>
  <si>
    <t>IAC/TOTAL</t>
  </si>
  <si>
    <t>1g p/1</t>
  </si>
  <si>
    <t>5ª</t>
  </si>
  <si>
    <t>Construção Civil</t>
  </si>
  <si>
    <t>TOTAL</t>
  </si>
  <si>
    <t>Organização e Arquitetura de Computadores</t>
  </si>
  <si>
    <t>RT</t>
  </si>
  <si>
    <t>Patologia das Edificações</t>
  </si>
  <si>
    <t>Higiene e Segurança no Trabalho</t>
  </si>
  <si>
    <t>4g p/1</t>
  </si>
  <si>
    <t>Mecânica Estrutural II</t>
  </si>
  <si>
    <t>Estatística Aplicada a Contabilidade</t>
  </si>
  <si>
    <t>Algoritmos</t>
  </si>
  <si>
    <t>Banco de Dados</t>
  </si>
  <si>
    <t>Estrutura de Dados</t>
  </si>
  <si>
    <t>Linguagem de montagem</t>
  </si>
  <si>
    <t>Processos de Eng. De Software II</t>
  </si>
  <si>
    <t>Sistemas Digitais</t>
  </si>
  <si>
    <t>Tecnologia para desenvolvimento de sistemas</t>
  </si>
  <si>
    <t>Cálculo Numérico Computacional</t>
  </si>
  <si>
    <t>Mecânica Geral</t>
  </si>
  <si>
    <t xml:space="preserve">Materiais de Construção Mecânica </t>
  </si>
  <si>
    <t>Meteorologia Agrícola</t>
  </si>
  <si>
    <t>Física</t>
  </si>
  <si>
    <t>Estatística</t>
  </si>
  <si>
    <t>EST+1/1</t>
  </si>
  <si>
    <t>Cálculo Diferencial e Integral II</t>
  </si>
  <si>
    <t>Estatística Experimental</t>
  </si>
  <si>
    <t>Física Geral II</t>
  </si>
  <si>
    <t>Cálculo Numérico</t>
  </si>
  <si>
    <t>2g p/2</t>
  </si>
  <si>
    <t>Álgebra</t>
  </si>
  <si>
    <t>Matemática Aplicada à Economia</t>
  </si>
  <si>
    <t>Operações Unitárias</t>
  </si>
  <si>
    <t>Energização Rural</t>
  </si>
  <si>
    <t>Máquinas Agrícolas II</t>
  </si>
  <si>
    <t>Projetos de Sistemas de Secagem</t>
  </si>
  <si>
    <t>Informática e Sociedade</t>
  </si>
  <si>
    <t>3g p/1</t>
  </si>
  <si>
    <t>Técnicas das Construções</t>
  </si>
  <si>
    <t>Tratamento de Resíduos sólidos e de poluentes atmosféricos agroindustriais</t>
  </si>
  <si>
    <t>CARGA HORÁRIA TOTAL DO CCET</t>
  </si>
  <si>
    <t>ANUAL</t>
  </si>
  <si>
    <t>Ciência da Computação</t>
  </si>
  <si>
    <t>Introdução à Ciência da Computação</t>
  </si>
  <si>
    <t>Processo de Eng. De Software I</t>
  </si>
  <si>
    <t>Física I</t>
  </si>
  <si>
    <t>Física II</t>
  </si>
  <si>
    <t>Bioestatística</t>
  </si>
  <si>
    <t xml:space="preserve">Estatística </t>
  </si>
  <si>
    <t>Projetos de Elementos de Máquinas I</t>
  </si>
  <si>
    <t>Máquinas Agrícolas I</t>
  </si>
  <si>
    <t>Manejo e Conservação do Solo</t>
  </si>
  <si>
    <t>Resistência dos Materiais e Teoria das Estruturas</t>
  </si>
  <si>
    <t>Projetos de Instalações para Beneficiamento de grãos e sementes</t>
  </si>
  <si>
    <t>Projetos de Sistemas Energéticos Agroindustriais</t>
  </si>
  <si>
    <t>Engenharia Civil</t>
  </si>
  <si>
    <t>3ª</t>
  </si>
  <si>
    <t>4a</t>
  </si>
  <si>
    <t>1ª</t>
  </si>
  <si>
    <t>Geometria  Analítica e  Vetorial</t>
  </si>
  <si>
    <t>2ª</t>
  </si>
  <si>
    <t>Optativa I</t>
  </si>
  <si>
    <t>Optativa II</t>
  </si>
  <si>
    <t>Mecânica Estrutural I</t>
  </si>
  <si>
    <t>4º</t>
  </si>
  <si>
    <t>Trabalho de Conclusão de Curso</t>
  </si>
  <si>
    <t>Optativa III</t>
  </si>
  <si>
    <t>Desenho Mecânico</t>
  </si>
  <si>
    <t>Mecânica dos Fluidos e Hidráulica</t>
  </si>
  <si>
    <t xml:space="preserve">Fundações </t>
  </si>
  <si>
    <t>Formação de Empreendedores</t>
  </si>
  <si>
    <t>Processamento de Imagens Digitais</t>
  </si>
  <si>
    <t>Lógica e Matemática Discreta</t>
  </si>
  <si>
    <t>Matemática</t>
  </si>
  <si>
    <t>Introdução à Engenharia Civil</t>
  </si>
  <si>
    <t>Engenharia Agrícola</t>
  </si>
  <si>
    <t>Gênese, Classificação e Física do Solo</t>
  </si>
  <si>
    <t xml:space="preserve">Tecnologia dos materiais de construção I </t>
  </si>
  <si>
    <t xml:space="preserve">Tecnologia dos materiais de construção II </t>
  </si>
  <si>
    <t>Conforto térmico e acústico em edificações</t>
  </si>
  <si>
    <t>Cargo Administrativo</t>
  </si>
  <si>
    <t>Licença sem Vencimentos</t>
  </si>
  <si>
    <t>Licença Maternidade</t>
  </si>
  <si>
    <t>Programas de Pós-graduação</t>
  </si>
  <si>
    <t>Disposição Funcional</t>
  </si>
  <si>
    <t>TOTAL NÃO DISPONÍVEL</t>
  </si>
  <si>
    <t>Projetos de Sistemas de Aeração</t>
  </si>
  <si>
    <t>TURMAS</t>
  </si>
  <si>
    <t>Libras</t>
  </si>
  <si>
    <t>Engenharia  Civil</t>
  </si>
  <si>
    <t>3a</t>
  </si>
  <si>
    <t xml:space="preserve">Agricultura de Precisão </t>
  </si>
  <si>
    <t>Ambiência e projetos de instalações para animais</t>
  </si>
  <si>
    <t xml:space="preserve">Estruturas Metálicas </t>
  </si>
  <si>
    <t>Estruturas de Madeira</t>
  </si>
  <si>
    <t>Avaliação Econômica de Projetos</t>
  </si>
  <si>
    <t>Tendências em Educação Matemática</t>
  </si>
  <si>
    <t>Geometria Euclidiana II</t>
  </si>
  <si>
    <t>Fitotecnia</t>
  </si>
  <si>
    <t>EST/MON</t>
  </si>
  <si>
    <t>EST.1/1</t>
  </si>
  <si>
    <t>Monografia</t>
  </si>
  <si>
    <t>CARGA HORÁRIA TOTAL MATEMÁTICA</t>
  </si>
  <si>
    <t>Algoritmos e Programação</t>
  </si>
  <si>
    <t>Instalações Prediais Hidrosanitárias</t>
  </si>
  <si>
    <t>Gerenciamento e Economia das Construções</t>
  </si>
  <si>
    <t>Concreto Armado</t>
  </si>
  <si>
    <t>Topografia e Fotointerpretação</t>
  </si>
  <si>
    <t>Eletrotécnica</t>
  </si>
  <si>
    <t>TOTAL DO CCET</t>
  </si>
  <si>
    <t>Desenho Geométrico</t>
  </si>
  <si>
    <t>Geologia</t>
  </si>
  <si>
    <t>Introdução à Computação</t>
  </si>
  <si>
    <t>Estágio Supervisionado</t>
  </si>
  <si>
    <t>2º</t>
  </si>
  <si>
    <t>Compiladores</t>
  </si>
  <si>
    <t>Computação Gráfica</t>
  </si>
  <si>
    <t>Inteligência Artificial</t>
  </si>
  <si>
    <t>EFETIVOS</t>
  </si>
  <si>
    <t>TEMPORÁRIOS</t>
  </si>
  <si>
    <t>TOTAL RT</t>
  </si>
  <si>
    <t>RT-40</t>
  </si>
  <si>
    <t>RT-24</t>
  </si>
  <si>
    <t>RT-12</t>
  </si>
  <si>
    <t>RT-09</t>
  </si>
  <si>
    <t>TOTAL H</t>
  </si>
  <si>
    <t>RESUMO QUANTITATIVO DOCENTE POR ÁREA</t>
  </si>
  <si>
    <t>MATEMÁTICA</t>
  </si>
  <si>
    <t>Transportes e Logística em Sistemas Agrícolas</t>
  </si>
  <si>
    <r>
      <t xml:space="preserve">CAMPUS: </t>
    </r>
    <r>
      <rPr>
        <sz val="10"/>
        <rFont val="Arial"/>
        <family val="2"/>
      </rPr>
      <t>CASCAVEL</t>
    </r>
  </si>
  <si>
    <t>Fundamentos da Matemática</t>
  </si>
  <si>
    <t>Didática Aplicada ao Ensino da Matemática</t>
  </si>
  <si>
    <t>Calculo Diferencial e Integral II</t>
  </si>
  <si>
    <t>Ciências Biológicas-Bacharelado</t>
  </si>
  <si>
    <t>Ciências Biológicas-Licenciatura</t>
  </si>
  <si>
    <t>Geoprocessamento</t>
  </si>
  <si>
    <t>Introdução à Engenharia Agrícola</t>
  </si>
  <si>
    <t>Instrumentos de medidas e Controles</t>
  </si>
  <si>
    <t>Mecanização Agrícola</t>
  </si>
  <si>
    <t>Teoria da Computação</t>
  </si>
  <si>
    <t>Tratores e Motores Agrícolas</t>
  </si>
  <si>
    <t>Concreto Armado I</t>
  </si>
  <si>
    <t>Probabilidade e Estatística</t>
  </si>
  <si>
    <t>Geometria Euclidiana I</t>
  </si>
  <si>
    <t>4g p/0,5</t>
  </si>
  <si>
    <t>Processamento de Produtos Agrícolas</t>
  </si>
  <si>
    <t>AT</t>
  </si>
  <si>
    <t>AP2G</t>
  </si>
  <si>
    <t>AP+2G</t>
  </si>
  <si>
    <t>MON</t>
  </si>
  <si>
    <t>AT+100%</t>
  </si>
  <si>
    <t>Redes de Computadores</t>
  </si>
  <si>
    <t>Sistemas Operacionais</t>
  </si>
  <si>
    <t>Zootecnia</t>
  </si>
  <si>
    <t>Linguagem de Programação</t>
  </si>
  <si>
    <t>Matemática Financeira</t>
  </si>
  <si>
    <t>Álgebra Linear</t>
  </si>
  <si>
    <t>Geometria Descritiva e Desenho Técnico</t>
  </si>
  <si>
    <t>Planejamento e Controle da Construção</t>
  </si>
  <si>
    <t>Hidrologia</t>
  </si>
  <si>
    <t>DISCIPLINA</t>
  </si>
  <si>
    <t>C/H</t>
  </si>
  <si>
    <t>SÉRIE</t>
  </si>
  <si>
    <t>CCET</t>
  </si>
  <si>
    <t>CAMPUS DE CASCAVEL</t>
  </si>
  <si>
    <t>Teoria das Estruturas</t>
  </si>
  <si>
    <t>Avaliação e Perícia em Sistemas Agrícolas e Agroindustriais</t>
  </si>
  <si>
    <t>Ciência do Ambiente para Engenharia Agrícola</t>
  </si>
  <si>
    <t>2a</t>
  </si>
  <si>
    <t>Laboratório de Ensino de Matemática</t>
  </si>
  <si>
    <t>Arquitetura e Urbanismo</t>
  </si>
  <si>
    <t>Instalações Elétricas</t>
  </si>
  <si>
    <t>Estradas</t>
  </si>
  <si>
    <t>Transportes</t>
  </si>
  <si>
    <t>Ciências Contábeis</t>
  </si>
  <si>
    <t>Ciências Econômicas</t>
  </si>
  <si>
    <t>Variáveis Complexas</t>
  </si>
  <si>
    <t>Pesquisa Operacional</t>
  </si>
  <si>
    <t>Mecânica dos Solos</t>
  </si>
  <si>
    <t>2g p/0,5</t>
  </si>
  <si>
    <t>4g p/1,5</t>
  </si>
  <si>
    <t>CENTRO DE CIÊNCIAS EXATAS E TECNOLÓGICAS</t>
  </si>
  <si>
    <t>1a</t>
  </si>
  <si>
    <t>Farmácia-PPP novo</t>
  </si>
  <si>
    <t>2g p/1</t>
  </si>
  <si>
    <t>Gestão Ambiental</t>
  </si>
  <si>
    <t>1g p/4</t>
  </si>
  <si>
    <t xml:space="preserve">Complementos de Matemática </t>
  </si>
  <si>
    <t>Resolução de Problemas e Modelagem Matemática</t>
  </si>
  <si>
    <t xml:space="preserve">Cálculo Diferencial e Integral </t>
  </si>
  <si>
    <t xml:space="preserve">Cálculo Diferencial e integral I </t>
  </si>
  <si>
    <t xml:space="preserve">Geometria Analítica e Álgebra Linear  </t>
  </si>
  <si>
    <t xml:space="preserve">Ciências Biológicas-Licenciatura </t>
  </si>
  <si>
    <t xml:space="preserve">Engenharia Civil </t>
  </si>
  <si>
    <t>Optativa V</t>
  </si>
  <si>
    <t>Saneamento e Engenharia Ambiental</t>
  </si>
  <si>
    <t>Fundações</t>
  </si>
  <si>
    <t>Campus de Cascavel</t>
  </si>
  <si>
    <t>Nº</t>
  </si>
  <si>
    <t>DOCENTE</t>
  </si>
  <si>
    <t>OBSERVAÇÕES</t>
  </si>
  <si>
    <t>TOTAL C/H NÃO DISPONÍVEL</t>
  </si>
  <si>
    <t>ÁREA</t>
  </si>
  <si>
    <t>Carga Horária não disponível</t>
  </si>
  <si>
    <t>CARGO ADMINISTRATIVO</t>
  </si>
  <si>
    <t>JUSTIFICATIVA</t>
  </si>
  <si>
    <t>Período</t>
  </si>
  <si>
    <t>Anual</t>
  </si>
  <si>
    <t>Sem</t>
  </si>
  <si>
    <t>Metodologia e Prática de Ensino da Matemática: estágio supervisionado I</t>
  </si>
  <si>
    <t>Sem/1º</t>
  </si>
  <si>
    <t>Sem/2º</t>
  </si>
  <si>
    <t>Cálculo de Probabilidades</t>
  </si>
  <si>
    <t>Concreto Armado II</t>
  </si>
  <si>
    <t>Optativa IV</t>
  </si>
  <si>
    <t>RT-20</t>
  </si>
  <si>
    <t>CH</t>
  </si>
  <si>
    <t>ESTATISTICA</t>
  </si>
  <si>
    <t>FISICA</t>
  </si>
  <si>
    <t>CARGA HORÁRIA TOTAL FISICA</t>
  </si>
  <si>
    <t>CARGA HORÁRIA TOTAL ESTATISTICA</t>
  </si>
  <si>
    <t>ENGENHARIA AGRICOLA</t>
  </si>
  <si>
    <t>CARGA HORÁRIA TOTAL ENGENHARIA AGRICOLA</t>
  </si>
  <si>
    <t>ENGENHARIA CIVIL</t>
  </si>
  <si>
    <t>CARGA HORÁRIA TOTAL ENGENHARIA CIVIL</t>
  </si>
  <si>
    <t xml:space="preserve">Optativa I </t>
  </si>
  <si>
    <t>Bioestatística II</t>
  </si>
  <si>
    <t>ENGENHARIA AGRÍCOLA</t>
  </si>
  <si>
    <t>Projeto e Análise de Algoritmos</t>
  </si>
  <si>
    <t>Fisica</t>
  </si>
  <si>
    <t>Engenharia Agricola</t>
  </si>
  <si>
    <t>CIENCIA DA COMPUTAÇAO</t>
  </si>
  <si>
    <t>Amarildo de Vicente</t>
  </si>
  <si>
    <t>André Vicente</t>
  </si>
  <si>
    <t>Andréia Büttner Ciani</t>
  </si>
  <si>
    <t>Daniela Maria Grande Vicente</t>
  </si>
  <si>
    <t>Dulcyene Maria Ribeiro</t>
  </si>
  <si>
    <t>Fabiana Magda Garcia Papani</t>
  </si>
  <si>
    <t>Flavio Roberto Dias Silva</t>
  </si>
  <si>
    <t>Jean Sebastian Toillier</t>
  </si>
  <si>
    <t>Ed. Matemática</t>
  </si>
  <si>
    <t>Paulo Domingos Conejo</t>
  </si>
  <si>
    <t>Pedro Pablo Durand Lazo</t>
  </si>
  <si>
    <t>Raquel Lehrer</t>
  </si>
  <si>
    <t>Rosangela Villwock</t>
  </si>
  <si>
    <t>Sandro Marcos Guzzo</t>
  </si>
  <si>
    <t>Simone Aparecida Miloca</t>
  </si>
  <si>
    <t>Tania Stella Bassoi</t>
  </si>
  <si>
    <t>Tiago Emanuel Kluber</t>
  </si>
  <si>
    <t>CARGA HORÁRIA NÃO DISPONÍVEL NA ÁREA DE MATEMÁTICA</t>
  </si>
  <si>
    <t>Edson Antonio Alves da Silva</t>
  </si>
  <si>
    <t>Jerry Adriani Johann</t>
  </si>
  <si>
    <t>Luciana Pagliosa Carvalho Guedes</t>
  </si>
  <si>
    <t>Wilson Alves de Oliveira</t>
  </si>
  <si>
    <t>CARGA HORÁRIA NÃO DISPONÍVEL NA ÁREA DE ESTATÍSTICA</t>
  </si>
  <si>
    <t>Dulce Maria Strieder</t>
  </si>
  <si>
    <t>CARGA HORÁRIA NÃO DISPONÍVEL NA ÁREA DE FÍSICA</t>
  </si>
  <si>
    <t>Adriano Divino Lima Afonso</t>
  </si>
  <si>
    <t>Alfredo Petrauski</t>
  </si>
  <si>
    <t>Estruturas</t>
  </si>
  <si>
    <t>Altevir Castro dos Santos</t>
  </si>
  <si>
    <t>Benedito Martins Gomes</t>
  </si>
  <si>
    <t>Recursos Hídricos</t>
  </si>
  <si>
    <t>Carlos Eduardo Camargo Nogueira</t>
  </si>
  <si>
    <t>Energia</t>
  </si>
  <si>
    <t>Deonir Secco</t>
  </si>
  <si>
    <t>Solo, Plantas e Máquinas Agrícolas</t>
  </si>
  <si>
    <t>Divair Christ</t>
  </si>
  <si>
    <t>Eduardo Godoy de Souza</t>
  </si>
  <si>
    <t>Eloy Lemos de Mello</t>
  </si>
  <si>
    <t>Erivelto Mercante</t>
  </si>
  <si>
    <t>Flavio gurgacz</t>
  </si>
  <si>
    <t>Jackeline Tatiane Gotardo</t>
  </si>
  <si>
    <t>Jair Antonio Cruz Siqueira</t>
  </si>
  <si>
    <t>Geotecnia, Transportes e Arquitetura</t>
  </si>
  <si>
    <t>Marcio Antonio Vilas Boas</t>
  </si>
  <si>
    <t>Márcio Furlan Maggi</t>
  </si>
  <si>
    <t>Mônica Sarolli Silva de Mendonça Costa</t>
  </si>
  <si>
    <t>Reginaldo Ferreira dos Santos</t>
  </si>
  <si>
    <t>Samuel Nelson Melegari de Souza</t>
  </si>
  <si>
    <t>Silvia Renata Machado Coelho</t>
  </si>
  <si>
    <t>Silvio Cesar Sampaio</t>
  </si>
  <si>
    <t>Simone Damasceno Gomes</t>
  </si>
  <si>
    <t>CARGA HORÁRIA NÃO DISPONÍVEL DE ENGENHARIA AGRICOLA</t>
  </si>
  <si>
    <t>Ana Maria de Souza Santana de Oliveira</t>
  </si>
  <si>
    <t>Hitomi Mukai</t>
  </si>
  <si>
    <t>Julio Pacheco Monteiro Neto</t>
  </si>
  <si>
    <t>Ligia Eleodora Francovig Rachid</t>
  </si>
  <si>
    <t>Paulo Sergio Wolff</t>
  </si>
  <si>
    <t>Reitor</t>
  </si>
  <si>
    <t>Ricardo Lessa Azevedo</t>
  </si>
  <si>
    <t>CARGA HORÁRIA NÃO DISPONÍVEL DA ENGENHARIA CIVIL</t>
  </si>
  <si>
    <t>Adair Santa Catarina</t>
  </si>
  <si>
    <t>Metodologias e Técnicas Computacionais</t>
  </si>
  <si>
    <t>Adriana Postal</t>
  </si>
  <si>
    <t>André Luiz Brun</t>
  </si>
  <si>
    <t>Aníbal Mantovani Diniz</t>
  </si>
  <si>
    <t>Sistemas Computacionais</t>
  </si>
  <si>
    <t>Carlos José Maria Olguin</t>
  </si>
  <si>
    <t>Claudia Brandelero Rizzi</t>
  </si>
  <si>
    <t>Clodis Boscaroli</t>
  </si>
  <si>
    <t>Guilherme Galante</t>
  </si>
  <si>
    <t>Ivonei Freitas da Silva</t>
  </si>
  <si>
    <t>Josué Pereira de Castro</t>
  </si>
  <si>
    <t>Luiz Antonio Rodrigues</t>
  </si>
  <si>
    <t>Marcio Seiji Oyamada</t>
  </si>
  <si>
    <t>Victor Francisco Araya Santander</t>
  </si>
  <si>
    <t>CARGA HORÁRIA TOTAL CIENCIA DA COMPUTAÇAO</t>
  </si>
  <si>
    <t>Maritane Prior</t>
  </si>
  <si>
    <t>Licença aposentadoria</t>
  </si>
  <si>
    <t>Licença especial/sabatica</t>
  </si>
  <si>
    <t>RT-28</t>
  </si>
  <si>
    <t>Psicologia da Educação aplicada a Educação Matematica</t>
  </si>
  <si>
    <t>Coordenador de Área</t>
  </si>
  <si>
    <t>Quimica Aplicada (CCMF)</t>
  </si>
  <si>
    <t>2g p/3</t>
  </si>
  <si>
    <t>Sociologia Urbana (CCSA)</t>
  </si>
  <si>
    <t>Mestrado de Administração</t>
  </si>
  <si>
    <t>Miguel Angel Uribe Opazo</t>
  </si>
  <si>
    <t>Maria Herminia Ferreira Tavares</t>
  </si>
  <si>
    <t>Coordenador PPGEA</t>
  </si>
  <si>
    <t>Pró-Reitor de Pesquisa e Pós-Graduação</t>
  </si>
  <si>
    <t>Assessora de Obras</t>
  </si>
  <si>
    <t>Diretor do CCET</t>
  </si>
  <si>
    <t>Coordenador de Área do CCET</t>
  </si>
  <si>
    <t>4g p/ 2</t>
  </si>
  <si>
    <t>Ferrovias</t>
  </si>
  <si>
    <t>Reinaldo Prandini Ricieri</t>
  </si>
  <si>
    <t>Disciplinas e orientações no PGEAGRI</t>
  </si>
  <si>
    <t>Disciplinas e orientações no PPGEA</t>
  </si>
  <si>
    <t xml:space="preserve">Bioestatística I </t>
  </si>
  <si>
    <t>2ª SÉRIE –  Res. 241/2014 - CEPE - PPP novo (para todos anos em 2015)</t>
  </si>
  <si>
    <t>3ª SÉRIE –  Res. 241/2014 - CEPE - PPP novo (para todos anos em 2015)</t>
  </si>
  <si>
    <t>4ª SÉRIE –  Res. 241/2014 - CEPE - PPP novo (para todos anos em 2015)</t>
  </si>
  <si>
    <t>5ª SÉRIE –  Res. 241/2014 - CEPE - PPP novo (para todos anos em 2015)</t>
  </si>
  <si>
    <t xml:space="preserve">2ª SÉRIE – res. 239/2014-CEPE - PPP novo </t>
  </si>
  <si>
    <t xml:space="preserve">3ª SÉRIE – res. 239/2014-CEPE - PPP novo </t>
  </si>
  <si>
    <t xml:space="preserve">4ª SÉRIE – res. 239/2014-CEPE - PPP novo </t>
  </si>
  <si>
    <t>Guilherme Irineu Venson</t>
  </si>
  <si>
    <t>RT-34</t>
  </si>
  <si>
    <t xml:space="preserve">Matemática  </t>
  </si>
  <si>
    <t>Coord. Geral do NIT</t>
  </si>
  <si>
    <t>Samuel Nelson Melegari De Souza</t>
  </si>
  <si>
    <t>Vander Fábio Silveira</t>
  </si>
  <si>
    <t>Arleni Elise Sella Langer</t>
  </si>
  <si>
    <t>Clezio Aparecido Braga</t>
  </si>
  <si>
    <t>Francieli Cristina Agostinetto Antunes</t>
  </si>
  <si>
    <t>João Candido Bracarense Costa</t>
  </si>
  <si>
    <t>Rogerio Luis Rizzi</t>
  </si>
  <si>
    <t>Tânia Stella Bassoi</t>
  </si>
  <si>
    <t>Tiago Emanuel Klüber</t>
  </si>
  <si>
    <t>Emerson Mario Boldo</t>
  </si>
  <si>
    <t>Maria Hermínia Ferreira Tavares</t>
  </si>
  <si>
    <t>Flávio Gurgacz</t>
  </si>
  <si>
    <t>Lúcia Helena Pereira Nóbrega</t>
  </si>
  <si>
    <t>Marcio Furlan Maggi</t>
  </si>
  <si>
    <t>Monica Sarolli Silva de Mendonça Costa</t>
  </si>
  <si>
    <t>Silvio César Sampaio</t>
  </si>
  <si>
    <t>Sandra Maria Ferreira Couri Petrauski</t>
  </si>
  <si>
    <t>Ricardo Rocha de Oliveira</t>
  </si>
  <si>
    <t>Paulo Sérgio Wolff</t>
  </si>
  <si>
    <t>Marta Mitiko Kubota de Siqueira</t>
  </si>
  <si>
    <t>Giovanna Patrícia Gava Oyamada</t>
  </si>
  <si>
    <t>Decio Lopes Cardoso</t>
  </si>
  <si>
    <t>Anibal Mantovani Diniz</t>
  </si>
  <si>
    <t>Afastamento integral para pós-doutorado (01/03/2017 a 28/02/2020)</t>
  </si>
  <si>
    <t>Andreia Buttner Ciani</t>
  </si>
  <si>
    <t>Coordenadora Geral de Estágio Supervisionado</t>
  </si>
  <si>
    <t>Mestrado em Ciências Contábeis</t>
  </si>
  <si>
    <t>Sistemas Biológicos Agroindustriais</t>
  </si>
  <si>
    <t>Reginaldo Ferreira Santos</t>
  </si>
  <si>
    <t>Jorge Augusto Wissmann</t>
  </si>
  <si>
    <t>Assessora Obras</t>
  </si>
  <si>
    <t>1ª SÉRIE - Res. 256/2016-CEPE (todos anos em 2017)</t>
  </si>
  <si>
    <t>2ª SÉRIE  – Res. 256/2016-CEPE (todos anos em 2017)</t>
  </si>
  <si>
    <t>3ª SÉRIE - Res. 256/2016-CEPE (todos anos em 2017)</t>
  </si>
  <si>
    <t>4ª SÉRIE - Res. 256/2016-CEPE (todos anos em 2017)</t>
  </si>
  <si>
    <t>AT + AP1G</t>
  </si>
  <si>
    <t xml:space="preserve">1ª SÉRIE – res. 239/2014-CEPE - PPP novo implantado a partir de 2015 </t>
  </si>
  <si>
    <t>1ª SÉRIE – Res. 241/2014 - CEPE - PPP novo (para todos anos em 2015)</t>
  </si>
  <si>
    <t>1º sem</t>
  </si>
  <si>
    <t>Introdução à Robótica</t>
  </si>
  <si>
    <t>DISCIPLINAS</t>
  </si>
  <si>
    <t>Diretor NEEA</t>
  </si>
  <si>
    <t>Coord. De Curso</t>
  </si>
  <si>
    <t>Sociologia CCSA</t>
  </si>
  <si>
    <t>CIENCIA DA COMPUTAÇÃO - PPP 239/2017-CEPE</t>
  </si>
  <si>
    <t>Sistemas Administrativos</t>
  </si>
  <si>
    <t>Pedagogia CECA</t>
  </si>
  <si>
    <t>Farmácia CCMF</t>
  </si>
  <si>
    <t>Coordenador do Curso</t>
  </si>
  <si>
    <t>Coord. Mestrado/Doutorado Educação em Ciências e Educação Matemática - sem atribuição de gratificação (14/07/2017 a 13/07/2019)</t>
  </si>
  <si>
    <t>Coordenador do Curso (20/07/2017 a 19/07/2019)</t>
  </si>
  <si>
    <t>Centro de Ciências Exatas e Tecnólogicas</t>
  </si>
  <si>
    <t>Naísa Camila Garcia Tosti</t>
  </si>
  <si>
    <t>Vanderlei Artur Bier</t>
  </si>
  <si>
    <t>Maria Vania Nogueira do Nascimento</t>
  </si>
  <si>
    <t xml:space="preserve">Pró-Reitor PRPPG </t>
  </si>
  <si>
    <t>Clézio Aparecido Braga</t>
  </si>
  <si>
    <t>Disciplina e orientações no PROFMAT</t>
  </si>
  <si>
    <t>Orientações no PROFMAT</t>
  </si>
  <si>
    <t>Flávio Roberto Dias Silva</t>
  </si>
  <si>
    <t>Orientação no PROFMAT</t>
  </si>
  <si>
    <t>Relação Solo, Plantas e Máquinas Agrícolas</t>
  </si>
  <si>
    <t>Estatística - PPP novo</t>
  </si>
  <si>
    <t>Bioestatística I</t>
  </si>
  <si>
    <t>Residencias na área da Saúde (várias turmas juntas)</t>
  </si>
  <si>
    <t>Gerencia de Projetos</t>
  </si>
  <si>
    <t>Aprendizagem de Máquina</t>
  </si>
  <si>
    <t>Clodis Boscarioli</t>
  </si>
  <si>
    <t>CARGA HORÁRIA NÃO DISPONÍVEL NA ÁREA DE CIÊNCIA DA COMPUTAÇÃO</t>
  </si>
  <si>
    <t>Coord. De Estágio Supervisionado</t>
  </si>
  <si>
    <t>Carga Horária Ministrada pelos Docentes na Pós-Graduação</t>
  </si>
  <si>
    <t>TOTAL C/H TEMPORÁRIOS</t>
  </si>
  <si>
    <t>TOTAL C/H EFETIVOS</t>
  </si>
  <si>
    <t>DOCENTE EFETIVOS DA ÁREA DE MATEMÁTICA</t>
  </si>
  <si>
    <t>DOCENTE TEMPORÁRIOS DA ÁREA DE  MATEMÁTICA</t>
  </si>
  <si>
    <t>DOCENTE EFETIVOS DA ESTATÍSTICA</t>
  </si>
  <si>
    <t>DOCENTE TEMPORÁRIOS DA ESTATÍSTICA</t>
  </si>
  <si>
    <t>DOCENTE EFETIVOS DA FÍSICA</t>
  </si>
  <si>
    <t>DOCENTE TEMPORÁRIOS DA ÁREA DE FÍSICA</t>
  </si>
  <si>
    <t>DOCENTE EFETIVOS DE ENGENHARIA AGRICOLA</t>
  </si>
  <si>
    <t>DOCENTE TEMPORÁRIOS DE ENGENHARIA AGRICOLA</t>
  </si>
  <si>
    <t>DOCENTE EFETIVOS DE ENGENHARIA CIVIL</t>
  </si>
  <si>
    <t>DOCENTE TEMPORÁRIOS DA ENGENHARIA CIVIL</t>
  </si>
  <si>
    <t>DOCENTE EFETIVOS DA CIÊNCIA DA COMPUTAÇÃO</t>
  </si>
  <si>
    <t>DOCENTE TEMPORÁRIOS DE CIÊNCIA DA COMPUTAÇÃO</t>
  </si>
  <si>
    <t>Coord. Curso matematica - até 02/05/2020</t>
  </si>
  <si>
    <t>Coordenadora do Curso de Matemática até 02/05/2020</t>
  </si>
  <si>
    <t>Alcides Tonhato Junior</t>
  </si>
  <si>
    <t>Alessandra dos Santos</t>
  </si>
  <si>
    <t>Doglas Bassegio</t>
  </si>
  <si>
    <t>Fabiane Sorbar Fontana</t>
  </si>
  <si>
    <t>Rafael Tavares Juliani</t>
  </si>
  <si>
    <t>Art. 2º, §2º, da Lei Complementar 108/2005:  Relotação do professor Reginaldo Aparecido Zara para o Campus de Foz do Iguaçu</t>
  </si>
  <si>
    <t>Coord. Especial Pós em Matemática - Mestrado Prof. Em Rede</t>
  </si>
  <si>
    <r>
      <t xml:space="preserve">Coordenadora Geral de Estágio Supervisionado - </t>
    </r>
    <r>
      <rPr>
        <sz val="8"/>
        <color rgb="FFC00000"/>
        <rFont val="Arial"/>
        <family val="2"/>
      </rPr>
      <t>Afastamento Parcial para Doutorado (01/03/2018 - 01/03/2021)</t>
    </r>
  </si>
  <si>
    <t>Educação Matemática</t>
  </si>
  <si>
    <t>Afastamento qualificação</t>
  </si>
  <si>
    <t>Licença Sabática (27/07/2018-26/01/2019)</t>
  </si>
  <si>
    <t xml:space="preserve"> Mecânica dos Fluidos e Hidráulica</t>
  </si>
  <si>
    <t xml:space="preserve">  Projeto de Elementos de Máquinas II</t>
  </si>
  <si>
    <t xml:space="preserve"> Manejo de Bacias Hidrográficas e Drenagem Ambiental</t>
  </si>
  <si>
    <t xml:space="preserve"> Irrigação</t>
  </si>
  <si>
    <t>Estatística I</t>
  </si>
  <si>
    <t>Estatística II</t>
  </si>
  <si>
    <t>3ºª</t>
  </si>
  <si>
    <t>Biologia Geral</t>
  </si>
  <si>
    <t>IAC/2019</t>
  </si>
  <si>
    <t>Coord. De Nucleo Geoscience</t>
  </si>
  <si>
    <t>CRED.</t>
  </si>
  <si>
    <t>DISSER.</t>
  </si>
  <si>
    <t>TESE</t>
  </si>
  <si>
    <t>AP</t>
  </si>
  <si>
    <t>IAC TOTAL</t>
  </si>
  <si>
    <t>A/T+300%</t>
  </si>
  <si>
    <t xml:space="preserve">Dissertação </t>
  </si>
  <si>
    <t xml:space="preserve">Seminários </t>
  </si>
  <si>
    <t>MESTRADO E DOUTORADO EM ENGENHARIA AGRÍCOLA</t>
  </si>
  <si>
    <t>Agricultura de Precisão I(M/D)</t>
  </si>
  <si>
    <t>Agricultura de Precisão II(M/D)</t>
  </si>
  <si>
    <t>Análise Multivariada (M/D)</t>
  </si>
  <si>
    <t>Avaliação de Sistemas de Irrigação (M/D)</t>
  </si>
  <si>
    <t>Biorremediação (M/D)</t>
  </si>
  <si>
    <t>Biotecnologia Agroambiental (M/D)</t>
  </si>
  <si>
    <t>Dissertação (M)</t>
  </si>
  <si>
    <t>Dinâmica da Água e Solutos no Solo (M/D)</t>
  </si>
  <si>
    <t>Estatística Experimental (M/D)</t>
  </si>
  <si>
    <t>Fisiologia Vegetal (M/D)</t>
  </si>
  <si>
    <t>Física do Solo (M/D)</t>
  </si>
  <si>
    <t>Geoestatística (M/D)</t>
  </si>
  <si>
    <t>Geoprocessamento I: sensioramento remoto e sistema de posicionamento global (M/D)</t>
  </si>
  <si>
    <t>Geoprocessamento II: sistemas de Informações Geográficas (M/D)</t>
  </si>
  <si>
    <t>Gestão e Manejo de Bacias Hidrográficas (M/D)</t>
  </si>
  <si>
    <t>Hidrologia (M/D)</t>
  </si>
  <si>
    <t>Hidrossedimentologia (M/D)</t>
  </si>
  <si>
    <t>Irrigação e Fertirrigação (M/D)</t>
  </si>
  <si>
    <t>Manejo e Recuperação de áreas degradadas por Atividades Agropecuárias (M/d)</t>
  </si>
  <si>
    <t>Manejo e Tratos Culturais (M/D)</t>
  </si>
  <si>
    <t>Mecânica dos Fluidos e Hidráulica (M/D)</t>
  </si>
  <si>
    <t>Mecanização Agrícola (M/D)</t>
  </si>
  <si>
    <t>Metodologia da Pesquisa Científica (M/D)</t>
  </si>
  <si>
    <t>Métodos Físico-Químicos de Análises (M/D)</t>
  </si>
  <si>
    <t>Microbiologia Agroambiental (M/D)</t>
  </si>
  <si>
    <t>Modelagem Estatística (M/D)</t>
  </si>
  <si>
    <t>Planejamento Experimental e Otimização de Processos (M/D)</t>
  </si>
  <si>
    <t>Pós-colheita de Produtos Agrícolas (M/D)</t>
  </si>
  <si>
    <t>Prcessos Biológicos em Aproveitamento de Resíduosl (M/D)</t>
  </si>
  <si>
    <t>Produção e Tecnologia de Sementes (M/D)</t>
  </si>
  <si>
    <t>Resíduos Solidos Agroindustriais (M/D)</t>
  </si>
  <si>
    <t>Reuso de Água na Agricultura (M/D)</t>
  </si>
  <si>
    <t>Reuso de Água na Agroindústria e em Instalações Agropecuárias(M/D)</t>
  </si>
  <si>
    <t>Saneamento Ambiental (M/D)</t>
  </si>
  <si>
    <t>Secagem e Armazenamento de Grãos e Sementes (M/D)</t>
  </si>
  <si>
    <t>Seminário I (M/D)</t>
  </si>
  <si>
    <t>Seminário II (M/D)</t>
  </si>
  <si>
    <t>Sistemas Agroindustriais I (M/D)</t>
  </si>
  <si>
    <t>Técnicas Estatísticas de Controle de Processos (M/D)</t>
  </si>
  <si>
    <t>Tese (D)</t>
  </si>
  <si>
    <t>Topicos Especiais EM Recursos Hídricos e Sanemaneto Ambiental (MD)</t>
  </si>
  <si>
    <t>Topicos Especiais em Engnharia de Sistemas Agroindustriais (M/D)</t>
  </si>
  <si>
    <t>Tratamento de Águas Residuárias (M/D)</t>
  </si>
  <si>
    <t>Estágio de Docência I (p/bolsistas) (M)</t>
  </si>
  <si>
    <t>Conservação do solo e água (M/D)</t>
  </si>
  <si>
    <t>Tecnologia de Aplicação de Defensivos (M/D)</t>
  </si>
  <si>
    <r>
      <t xml:space="preserve">Mestrado em Educação em Ciências e Educação Matemática - PPGECEM </t>
    </r>
    <r>
      <rPr>
        <b/>
        <sz val="8"/>
        <color indexed="10"/>
        <rFont val="Arial"/>
        <family val="2"/>
      </rPr>
      <t>(NOVO)</t>
    </r>
  </si>
  <si>
    <t>Análise e produção de artigos em Educação em Ciências e Educação Matemática (Linhas I e II) – D</t>
  </si>
  <si>
    <t>Aspectos históricos, epistemológicos e sociológicos do conhecimento científico: contribuições para o ensino de ciências – M/D</t>
  </si>
  <si>
    <t>Didática Fundamental da Matemática – M/D</t>
  </si>
  <si>
    <t>Epistemologia da Educação em Ciências (Linha I) – M/D</t>
  </si>
  <si>
    <t>Epistemologia da Educação Matemática (Linha II) – M/D</t>
  </si>
  <si>
    <t>Modelagem Matemática na Educaçaõ Matemática</t>
  </si>
  <si>
    <t>Pesquisa em Educação em Ciências e Educação Matemática (Linha I e II) – M/D – Turma A</t>
  </si>
  <si>
    <t>Pesquisa em Educação em Ciências e Educação Matemática (Linha I e II) – M/D – Turma B</t>
  </si>
  <si>
    <t xml:space="preserve">Teoria do Conhecimento (Linha I e II) – M/D e 2) </t>
  </si>
  <si>
    <t>Tendencias em Educação em Ciências I (Linha I)</t>
  </si>
  <si>
    <t>TOTAL GERAL DA CARGA HORÁRIA</t>
  </si>
  <si>
    <r>
      <t xml:space="preserve">MESTRADO PROFISSIONAL EM MATEMÁTICA - PROFMAT </t>
    </r>
    <r>
      <rPr>
        <b/>
        <sz val="8"/>
        <color indexed="10"/>
        <rFont val="Arial"/>
        <family val="2"/>
      </rPr>
      <t>(NOVO)</t>
    </r>
  </si>
  <si>
    <t>Números e Funções Reais</t>
  </si>
  <si>
    <t>Matemática Discreta</t>
  </si>
  <si>
    <t>Geometria</t>
  </si>
  <si>
    <t>Aritmética</t>
  </si>
  <si>
    <t>Resolução de Problemas</t>
  </si>
  <si>
    <t>Fundamentos de Cálculo</t>
  </si>
  <si>
    <t>Geometria Analítica</t>
  </si>
  <si>
    <t>Tópicos de Hitória da Matemática</t>
  </si>
  <si>
    <t>Tópicos de Teoria dos Números</t>
  </si>
  <si>
    <t>Introdução à Álgebra Linear</t>
  </si>
  <si>
    <t>Tópicos de Cálculo Diferencial e Integral</t>
  </si>
  <si>
    <t>Matemática e Atualidade I</t>
  </si>
  <si>
    <t>Recursos Computacionais no Ensino de Matemática</t>
  </si>
  <si>
    <t>Modelagem Matemática</t>
  </si>
  <si>
    <t>Polinômios e Equações Algébricas</t>
  </si>
  <si>
    <t>Geometria Espacial</t>
  </si>
  <si>
    <t>Tópicos de Matemática</t>
  </si>
  <si>
    <t>Avaliação Educacional</t>
  </si>
  <si>
    <t>Matemática e Atualidade II</t>
  </si>
  <si>
    <t>IAC /2019</t>
  </si>
  <si>
    <t>Coord. Pos Grad. Energia na agricultura</t>
  </si>
  <si>
    <t xml:space="preserve">Coordenador de Curso </t>
  </si>
  <si>
    <t>Diretor do Centro</t>
  </si>
  <si>
    <t>Desenho Técnico I</t>
  </si>
  <si>
    <t>2g p/1,88</t>
  </si>
  <si>
    <t>Química Aplicada a Engenharia Agrícola</t>
  </si>
  <si>
    <t>2g p/0,625</t>
  </si>
  <si>
    <t>Biologia - CCBS</t>
  </si>
  <si>
    <t>Farmácia - CCMF</t>
  </si>
  <si>
    <t>Desenho Técnico II</t>
  </si>
  <si>
    <t>Topografia I</t>
  </si>
  <si>
    <t xml:space="preserve">Pamela Gonçalves             </t>
  </si>
  <si>
    <t>Estruturas de Dados e Análises de Algoritmos</t>
  </si>
  <si>
    <t>Metodologia Científica e Técnica de Experimentação para Ciência da Computação</t>
  </si>
  <si>
    <t>Prática de Docência</t>
  </si>
  <si>
    <t>Tópicos Especiais em Computação</t>
  </si>
  <si>
    <t>Engenharia de Software</t>
  </si>
  <si>
    <t>Engenharia de Requisitos</t>
  </si>
  <si>
    <t>Processamento Digital de Imagens</t>
  </si>
  <si>
    <t>Arquitetura de Computadores</t>
  </si>
  <si>
    <t>Introdução a Arquiteturas e Algoritmos Pararelos</t>
  </si>
  <si>
    <t>Sistemas Distrituídos</t>
  </si>
  <si>
    <t>Sistemas Embarcados</t>
  </si>
  <si>
    <t>Análise de Dados e Introdução à Modelagem e Simulação</t>
  </si>
  <si>
    <t>Métodos de Otimização e Aplicações</t>
  </si>
  <si>
    <t>Inteligência Computacional aplicada na análise de dados, simulação e otimização</t>
  </si>
  <si>
    <t>MESTRADO PROFISSIONAL EM CIÊNCIAS DA COMPUTAÇÃO (NOVO)</t>
  </si>
  <si>
    <t>Engenharia Econômica Aplicada a Projetos de Energia na Agroindústria (M/D)</t>
  </si>
  <si>
    <t>Termodinâmica aplicada a sistemas energéticos agroindústriais (M/D)</t>
  </si>
  <si>
    <t>Fertilidade do solo e nutrição de culturas (M/D)</t>
  </si>
  <si>
    <t>Culturas energéticas (M/D)</t>
  </si>
  <si>
    <t>Dissertação  (M)</t>
  </si>
  <si>
    <t>Dissertação (D)</t>
  </si>
  <si>
    <t>Fontes renováveis de energia e matriz energética (M/D)</t>
  </si>
  <si>
    <t>Manejo e Conservação do solo  (M/D)</t>
  </si>
  <si>
    <t>Metodologia de Pesquisa e Difusão Científica  (M/D)</t>
  </si>
  <si>
    <t>Seminários  (M/D)</t>
  </si>
  <si>
    <t>Seminários II (D)</t>
  </si>
  <si>
    <t>Energia solar (M)</t>
  </si>
  <si>
    <t>Métodos Numéricos Aplicados à Energia na Agricultura (M)</t>
  </si>
  <si>
    <t>Avaliação econômica de projetos de energia na agroindústria (M)</t>
  </si>
  <si>
    <t>Planejamento Experimental (D)</t>
  </si>
  <si>
    <t>Desempenho energético de motores e tratores agrícolas (D)</t>
  </si>
  <si>
    <t>Energia da Madeira (D)</t>
  </si>
  <si>
    <t>Física do Solo (D)</t>
  </si>
  <si>
    <t>Impactos ambientais da geração e uso de energia (D)</t>
  </si>
  <si>
    <t>Manejo Sustentável de Água em Sistemas Energéticos (D)</t>
  </si>
  <si>
    <t>Métodos físicos e químicos aplicados a pesquisa em biocombustíveis (D)</t>
  </si>
  <si>
    <t>Racionalização do uso de energia na agroíndustria (D)</t>
  </si>
  <si>
    <t>Tecnologia de Biodigestores Rurais (D)</t>
  </si>
  <si>
    <t>Tecnologia de obtenção de Combustíveis alternativos (D)</t>
  </si>
  <si>
    <t>Tópicos Especiais (D)</t>
  </si>
  <si>
    <t>MESTRADO E DOUTORADO EM ENERGIA NA AGRICULTURA</t>
  </si>
  <si>
    <t>Licença Sabática (02/02/2019-01/02/2020)</t>
  </si>
  <si>
    <t>Licença Sabática (02/02/19-01/08/19)</t>
  </si>
  <si>
    <t xml:space="preserve">Art. 2º, §1º, da Lei Complementar 108/2005 - Aposentadoria do professor Sérgio Flávio Schmitz
Suprir o cargo administrativo da docente Fabiana Magda Garcia Papani </t>
  </si>
  <si>
    <t xml:space="preserve">Art. 2º, §2º, da Lei Complementar 108/2005: Cargo administrativo do professor Tiago Emanuel Klüber no PPGECEM. </t>
  </si>
  <si>
    <t xml:space="preserve">Art. 2º, §1º, da Lei Complementar 108/2005: decorrente de licenças legalmente concedidas: licença especial pra fins aposentadoria professor Sérgio Flávio Schmitz (07/11/2016) e Art. 2º, §2º, da Lei Complementar 108/2005: Cargo administrativo da docente Fabiana Magda Garcia Papani como coordenador do Curso de Matemática. </t>
  </si>
  <si>
    <t xml:space="preserve">Art. 2º, §2º, da Lei Complementar 108/2005:  Insuficiência de Cargo/docente.  Atuação dos docentes Jerry Adriani Johann e Luciana Pagliosa Carvalho Guedes em Programas de Pós-Gradução afetos ao CCET e externos. Desdobramento de disciplinas dos cursos de Matemática e Ciências Economicas, em função do excesso de alunos matriculados. 
Atuação do professor Edson Antonio Alves da Silva nas Residencias de Fisioterapia e Enfermagem. </t>
  </si>
  <si>
    <t>Art. 2º, §2º, da Lei Complementar 108/2005:  Insuficiência de Cargo/docente.  Atuação dos docentes: Emerson, Dulce, e Maria Herminia em programas de pós-graduação</t>
  </si>
  <si>
    <t>Término de Contrato em 30/04/2019</t>
  </si>
  <si>
    <t>Art. 2º, §2º, da Lei Complementar 108/2005:  Relotação do professor Carlos Alberto Prado da Silva Junior para a UEL.</t>
  </si>
  <si>
    <t>Art. 2º, §2º, da Lei Complementar 108/2005:  Insuficiência de Cargo/docente.  Atuação dos docentes efetivos da área no Programa de Pós-Graduação em Engenharia Agrícola; licença remuneratória do professor Eduardo Godoy de Souza. 
Término de contrato do docente CRES Caroline Schefer Nogueira em 09.02.2018.</t>
  </si>
  <si>
    <t>Art. 2º, §2º, da Lei Complementar 108/2005 -  Cargo administrativo do professor Samuel Nelson Melegari de Souza coord. De pós-graduação</t>
  </si>
  <si>
    <t>Art. 2º, §1º, da Lei Complementar 108/2005: Aposentadoria do professor Carlos Alberto Breda</t>
  </si>
  <si>
    <t xml:space="preserve">Art. 2º, §2º, da Lei Complementar 108/2005: Cargo administrativo do professor Carlos Jose Maria Olguin e aposentadoria do professor Oscar José Busata. </t>
  </si>
  <si>
    <t>Contratação em Tramitação</t>
  </si>
  <si>
    <t>Edmar André Bellorini</t>
  </si>
  <si>
    <t>Art. 2º, §2º, da Lei Complementar 108/2005:   cargo administrativo:  docentes Anibal Mantovani Diniz e Guilherme Galante e licença remuneratória do professor Jorge Bidarra. Término Edmar André Bellorini em 28/02/2019</t>
  </si>
  <si>
    <t>José Claúdo Terra Silveira</t>
  </si>
  <si>
    <t>Renato dos Santos Sanches</t>
  </si>
  <si>
    <t>Não contratação de candidato aprovado no 34º Concurso (oriundo da exoneração da professora Fábio Luiz Willrich)</t>
  </si>
  <si>
    <t>Salvo Exceções</t>
  </si>
  <si>
    <t>Sem Exceções</t>
  </si>
  <si>
    <t>SALDO DO IAC</t>
  </si>
  <si>
    <t>CENTRO DE CIÊNCIAS EXATAS E TECNOLOGICAS - CCET</t>
  </si>
  <si>
    <t>CCTC-EFETIV</t>
  </si>
  <si>
    <t>CCTC-TEMP.</t>
  </si>
  <si>
    <t>CCTC</t>
  </si>
  <si>
    <t>CCND   CH não disponivel</t>
  </si>
  <si>
    <t>CCLC</t>
  </si>
  <si>
    <t>CHAC ENSINO</t>
  </si>
  <si>
    <t>Gx2</t>
  </si>
  <si>
    <t>(F-C)x50%</t>
  </si>
  <si>
    <t>Cx85%</t>
  </si>
  <si>
    <t>(I+J)</t>
  </si>
  <si>
    <t>(G-k)</t>
  </si>
  <si>
    <t>ÍNDICE</t>
  </si>
  <si>
    <t>Liberados integral atual</t>
  </si>
  <si>
    <t>Saldo p/ Capacitaçao</t>
  </si>
  <si>
    <t>TOTAL de efetivos do curso</t>
  </si>
  <si>
    <t>TOTAL de temp. do curso</t>
  </si>
  <si>
    <t>(B+C)</t>
  </si>
  <si>
    <t>C/H Líquida Liquida do curso</t>
  </si>
  <si>
    <t>CHMAC</t>
  </si>
  <si>
    <t>Mínimo Ensino</t>
  </si>
  <si>
    <t>Horas de ensino a descoberto</t>
  </si>
  <si>
    <t>Saldo p/ Teste Seletivo</t>
  </si>
  <si>
    <t>IAC</t>
  </si>
  <si>
    <t>Lib. Max.</t>
  </si>
  <si>
    <t>Obrigatório</t>
  </si>
  <si>
    <t xml:space="preserve"> Obrigatório </t>
  </si>
  <si>
    <t>(B/H)</t>
  </si>
  <si>
    <t>Cap.Doc.</t>
  </si>
  <si>
    <t>(D-E)</t>
  </si>
  <si>
    <t>(CHACx2)</t>
  </si>
  <si>
    <t>Efetivos</t>
  </si>
  <si>
    <t xml:space="preserve"> Temporários </t>
  </si>
  <si>
    <t>Integral/CCLC</t>
  </si>
  <si>
    <t>Ciencia da Computaçao</t>
  </si>
  <si>
    <t>Mestrado em Educação em Ciências e Educação Matemática - PPGECEM</t>
  </si>
  <si>
    <t>Mestrado Profissional em Matemática - PROFMAT</t>
  </si>
  <si>
    <t>TOTAL DO CENTRO</t>
  </si>
  <si>
    <t>IAC 2019 (SALDO PARA TESTE SELETIVO)</t>
  </si>
  <si>
    <t>Mestrado e Doutorado em Engenahria Agricola - PGEAGRI</t>
  </si>
  <si>
    <t>Mestrado em Engenharia de Energia na Agricultura  - PPGEA</t>
  </si>
  <si>
    <t>Coord. Especial Pós em Matemática - PROFMAT</t>
  </si>
  <si>
    <t>Orientações no PPGECEM</t>
  </si>
  <si>
    <t>Disciplina e Orientações no PROFMAT</t>
  </si>
  <si>
    <t>Licença Saude</t>
  </si>
  <si>
    <t>Disciplinas e orientações no PPGECEM</t>
  </si>
  <si>
    <t>Arleni Elise Sella</t>
  </si>
  <si>
    <t>Coordenadora Geral de Estágio Supervisionado I</t>
  </si>
  <si>
    <t>Coordenadora Geral de Estágio Supervisionado II</t>
  </si>
  <si>
    <t>Disciplinas e orientações PGEAGRI</t>
  </si>
  <si>
    <t>Orientações no PPGEA</t>
  </si>
  <si>
    <t>Giovanna Patricia Gava Oyamada</t>
  </si>
  <si>
    <t>Coordenaçao Geral de Estagio Superv.</t>
  </si>
  <si>
    <t>Márcio Seiji Oyamada</t>
  </si>
  <si>
    <t>Coordenador Geral de Estágio Supervisionado</t>
  </si>
  <si>
    <t>Disciplina e orientações PPGECEM</t>
  </si>
  <si>
    <t>Orientações mestrado em Tecnologia</t>
  </si>
  <si>
    <t>Orientações mestrado em Ensino</t>
  </si>
  <si>
    <t>Orientação Mestrado em Administração</t>
  </si>
  <si>
    <t>2º sem</t>
  </si>
  <si>
    <t>Propriedades dos Materiais Biológicos</t>
  </si>
  <si>
    <t>1ª SÉRIE – Res. 102/2016 novo a partir de 2019 (gradativo)</t>
  </si>
  <si>
    <t xml:space="preserve"> Saneamento Agroindustrial</t>
  </si>
  <si>
    <t xml:space="preserve"> Armazenamento de Produtos Agrícolas</t>
  </si>
  <si>
    <t xml:space="preserve"> Fitotecnia</t>
  </si>
  <si>
    <t>3ª SÉRIE – Res. 240/2014-CEPE</t>
  </si>
  <si>
    <t>2ª SÉRIE –  Res. 240/2014-CEPE - PPP anterior</t>
  </si>
  <si>
    <t>4ª SÉRIE –  Res. 240/2014-CEPE</t>
  </si>
  <si>
    <t>5ª SÉRIE –  Res. 240/2014-CEPE</t>
  </si>
  <si>
    <t>Física Geral I (PPP antigo)</t>
  </si>
  <si>
    <t>1º</t>
  </si>
  <si>
    <t>1ª SÉRIE –  Res. 240/2014-CEPE - PPP anterior</t>
  </si>
  <si>
    <t>Topografia e Sistema de Posicionamento Global</t>
  </si>
  <si>
    <t xml:space="preserve">anual </t>
  </si>
  <si>
    <t>Tecnologia de Materiais de Construção</t>
  </si>
  <si>
    <t>Cálculo I - PPP novo</t>
  </si>
  <si>
    <t>Disciplinas</t>
  </si>
  <si>
    <t>Álgebra Linear - PPP novo</t>
  </si>
  <si>
    <t>Introdução ao Cálculo - PPP novo</t>
  </si>
  <si>
    <t>Fundamentos da Matemática  - PPP novo</t>
  </si>
  <si>
    <t xml:space="preserve">Cálculo Diferencial e Integral I </t>
  </si>
  <si>
    <t>Disciplinas do curso de matemática ministradas por docentes de outros Centros</t>
  </si>
  <si>
    <t>Disciplinas do Curso de Ciência da Computação ministradas por docentes de outros Centros</t>
  </si>
  <si>
    <t>Disciplinas de outros cursos ministradas por docentes da Ciência da Computção</t>
  </si>
  <si>
    <t>DISCIPLINAS OPTATIVAS PARA 2019</t>
  </si>
  <si>
    <t>Optativa I: Introdução a algoritmos para Matemática</t>
  </si>
  <si>
    <t>Optativa II: Materiais Didáticos e aprendizagem significativa</t>
  </si>
  <si>
    <t>anual</t>
  </si>
  <si>
    <t xml:space="preserve">3ª </t>
  </si>
  <si>
    <t>Optativa III: Introdução à Topologia Geral</t>
  </si>
  <si>
    <t>Optativa I: Tecnologias e Educação Matemática</t>
  </si>
  <si>
    <t>Optativa II: Espaços métricos</t>
  </si>
  <si>
    <t>Estruturas de Bambu</t>
  </si>
  <si>
    <t>Altevir</t>
  </si>
  <si>
    <t>Tópicos Especias em Armazenamento</t>
  </si>
  <si>
    <t>Adriano</t>
  </si>
  <si>
    <t>Pragas de grãos armazenados e formas de controle</t>
  </si>
  <si>
    <t>Divair</t>
  </si>
  <si>
    <t>Bombas Hidráulicas</t>
  </si>
  <si>
    <t>2g p/0,6</t>
  </si>
  <si>
    <t>Eloy</t>
  </si>
  <si>
    <t xml:space="preserve">Tópicos Especias em Agricultura de Precisão </t>
  </si>
  <si>
    <t>Godoy</t>
  </si>
  <si>
    <t>Plantas Medicinais, Aromáticas e Condimentares</t>
  </si>
  <si>
    <t>Lúcia</t>
  </si>
  <si>
    <t>Estatística Aplicada</t>
  </si>
  <si>
    <t>Edson</t>
  </si>
  <si>
    <t>Habitação de Interesse Social</t>
  </si>
  <si>
    <t>Julio</t>
  </si>
  <si>
    <t>Concretos Especiais</t>
  </si>
  <si>
    <t>Giovana</t>
  </si>
  <si>
    <t>Métodos dos Elementos Finitos</t>
  </si>
  <si>
    <t>Ricardo Lessa</t>
  </si>
  <si>
    <t>Análise Matricial</t>
  </si>
  <si>
    <t>Tratamento de Águas Residuárias</t>
  </si>
  <si>
    <t>Jackeline</t>
  </si>
  <si>
    <t>Concreto Protendido</t>
  </si>
  <si>
    <t>Jorge Wissmann</t>
  </si>
  <si>
    <t>Viabilidade Economica e Financeira de Empreendimentos</t>
  </si>
  <si>
    <t>Ricardo Rocha</t>
  </si>
  <si>
    <t>Materiais Didáticos Digitais</t>
  </si>
  <si>
    <t>Cláudia</t>
  </si>
  <si>
    <t>Adriana/Josue</t>
  </si>
  <si>
    <t>Victor</t>
  </si>
  <si>
    <t>Andre</t>
  </si>
  <si>
    <t>sandro</t>
  </si>
  <si>
    <t>Arleni</t>
  </si>
  <si>
    <t>Pedro Pablo</t>
  </si>
  <si>
    <t>Francieli</t>
  </si>
  <si>
    <t>Flávio Roberto</t>
  </si>
  <si>
    <t>Disciplinas do curso de Engenharia Civil ministradas por docentes de outros centros</t>
  </si>
  <si>
    <t>Disciplinas de outros cursos ministradas por docentes da Matemática</t>
  </si>
  <si>
    <t>ÁREA DE ESTATÍSTICA</t>
  </si>
  <si>
    <t>ÁREA DE FÍSICA</t>
  </si>
  <si>
    <t>Disciplinas do curso de Engenharia Agricola ministradas por docentes de outros Centros</t>
  </si>
  <si>
    <t>Mestrasdo em CiÊncia da Computação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</si>
</sst>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#"/>
    <numFmt numFmtId="166" formatCode="#,###.0"/>
    <numFmt numFmtId="167" formatCode="0.0"/>
    <numFmt numFmtId="168" formatCode="#,##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8"/>
      <color rgb="FFFF00FF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FF0066"/>
      <name val="Arial"/>
      <family val="2"/>
    </font>
    <font>
      <sz val="11"/>
      <color indexed="9"/>
      <name val="Calibri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indexed="9"/>
      <name val="Arial"/>
      <family val="2"/>
    </font>
    <font>
      <b/>
      <sz val="8"/>
      <color theme="1"/>
      <name val="Arial"/>
      <family val="2"/>
    </font>
    <font>
      <sz val="8"/>
      <color indexed="12"/>
      <name val="Arial"/>
      <family val="2"/>
    </font>
    <font>
      <b/>
      <sz val="8"/>
      <color rgb="FFFF0000"/>
      <name val="Calibri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sz val="9"/>
      <color rgb="FFFF0000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name val="Arial"/>
    </font>
    <font>
      <sz val="7"/>
      <name val="Arial"/>
      <family val="2"/>
    </font>
    <font>
      <b/>
      <sz val="7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47"/>
      </patternFill>
    </fill>
    <fill>
      <patternFill patternType="solid">
        <fgColor theme="0"/>
        <bgColor indexed="22"/>
      </patternFill>
    </fill>
    <fill>
      <patternFill patternType="solid">
        <fgColor rgb="FF66FFFF"/>
        <bgColor indexed="22"/>
      </patternFill>
    </fill>
    <fill>
      <patternFill patternType="solid">
        <fgColor rgb="FFFF0000"/>
        <bgColor indexed="35"/>
      </patternFill>
    </fill>
    <fill>
      <patternFill patternType="solid">
        <fgColor theme="0"/>
        <bgColor indexed="47"/>
      </patternFill>
    </fill>
    <fill>
      <patternFill patternType="solid">
        <fgColor rgb="FF00FF00"/>
        <bgColor indexed="47"/>
      </patternFill>
    </fill>
    <fill>
      <patternFill patternType="solid">
        <fgColor rgb="FF66FFFF"/>
        <bgColor indexed="47"/>
      </patternFill>
    </fill>
    <fill>
      <patternFill patternType="solid">
        <fgColor rgb="FFFFFF00"/>
        <bgColor indexed="35"/>
      </patternFill>
    </fill>
    <fill>
      <patternFill patternType="solid">
        <fgColor theme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FFFF99"/>
        <bgColor indexed="31"/>
      </patternFill>
    </fill>
    <fill>
      <patternFill patternType="solid">
        <fgColor rgb="FF00CC00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57"/>
      </patternFill>
    </fill>
    <fill>
      <patternFill patternType="solid">
        <fgColor rgb="FFFF0000"/>
        <bgColor indexed="45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43"/>
      </patternFill>
    </fill>
    <fill>
      <patternFill patternType="solid">
        <fgColor rgb="FFFFFFFF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rgb="FFFFFFFF"/>
        <bgColor rgb="FFC0C0FF"/>
      </patternFill>
    </fill>
    <fill>
      <patternFill patternType="solid">
        <fgColor rgb="FFD9D9D9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CC00"/>
        <bgColor indexed="47"/>
      </patternFill>
    </fill>
    <fill>
      <patternFill patternType="solid">
        <fgColor theme="0"/>
        <bgColor indexed="3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0" fillId="0" borderId="0"/>
    <xf numFmtId="0" fontId="2" fillId="0" borderId="0"/>
    <xf numFmtId="164" fontId="15" fillId="0" borderId="0" applyFont="0" applyFill="0" applyBorder="0" applyAlignment="0" applyProtection="0"/>
    <xf numFmtId="0" fontId="10" fillId="0" borderId="0"/>
    <xf numFmtId="0" fontId="21" fillId="13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1" fillId="0" borderId="0"/>
    <xf numFmtId="9" fontId="40" fillId="0" borderId="0" applyFont="0" applyFill="0" applyBorder="0" applyAlignment="0" applyProtection="0"/>
  </cellStyleXfs>
  <cellXfs count="638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 hidden="1"/>
    </xf>
    <xf numFmtId="0" fontId="4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0" fontId="4" fillId="3" borderId="0" xfId="0" applyFont="1" applyFill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 hidden="1"/>
    </xf>
    <xf numFmtId="0" fontId="4" fillId="0" borderId="0" xfId="2" applyFont="1" applyAlignment="1" applyProtection="1">
      <alignment vertical="center" wrapText="1"/>
      <protection locked="0" hidden="1"/>
    </xf>
    <xf numFmtId="0" fontId="4" fillId="0" borderId="5" xfId="0" applyFont="1" applyBorder="1" applyAlignment="1">
      <alignment horizontal="left"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 hidden="1"/>
    </xf>
    <xf numFmtId="0" fontId="4" fillId="0" borderId="0" xfId="2" applyFont="1" applyAlignment="1">
      <alignment vertical="center" wrapText="1"/>
    </xf>
    <xf numFmtId="0" fontId="6" fillId="14" borderId="0" xfId="2" applyFont="1" applyFill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18" fillId="0" borderId="0" xfId="2" applyFont="1" applyAlignment="1">
      <alignment vertical="center" wrapText="1"/>
    </xf>
    <xf numFmtId="0" fontId="26" fillId="14" borderId="0" xfId="2" applyFont="1" applyFill="1" applyAlignment="1">
      <alignment vertical="center" wrapText="1"/>
    </xf>
    <xf numFmtId="0" fontId="18" fillId="15" borderId="0" xfId="2" applyFont="1" applyFill="1" applyAlignment="1">
      <alignment vertical="center" wrapText="1"/>
    </xf>
    <xf numFmtId="0" fontId="18" fillId="15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14" borderId="0" xfId="2" applyFont="1" applyFill="1" applyAlignment="1">
      <alignment horizontal="center" vertical="center" wrapText="1"/>
    </xf>
    <xf numFmtId="0" fontId="18" fillId="14" borderId="0" xfId="2" applyFont="1" applyFill="1" applyAlignment="1">
      <alignment vertical="center" wrapText="1"/>
    </xf>
    <xf numFmtId="0" fontId="18" fillId="14" borderId="0" xfId="2" applyFont="1" applyFill="1" applyAlignment="1">
      <alignment horizontal="center" vertical="center" wrapText="1"/>
    </xf>
    <xf numFmtId="0" fontId="4" fillId="8" borderId="0" xfId="2" applyFont="1" applyFill="1" applyAlignment="1">
      <alignment vertical="center" wrapText="1"/>
    </xf>
    <xf numFmtId="0" fontId="4" fillId="8" borderId="0" xfId="2" applyFont="1" applyFill="1" applyAlignment="1" applyProtection="1">
      <alignment vertical="center" wrapText="1"/>
      <protection locked="0" hidden="1"/>
    </xf>
    <xf numFmtId="0" fontId="3" fillId="0" borderId="0" xfId="2" applyFont="1" applyAlignment="1">
      <alignment horizontal="center" vertical="center" wrapText="1"/>
    </xf>
    <xf numFmtId="0" fontId="3" fillId="17" borderId="2" xfId="0" applyFont="1" applyFill="1" applyBorder="1" applyAlignment="1">
      <alignment horizontal="left" vertical="center" wrapText="1"/>
    </xf>
    <xf numFmtId="0" fontId="3" fillId="17" borderId="2" xfId="0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 applyProtection="1">
      <alignment horizontal="center" vertical="center" wrapText="1"/>
      <protection locked="0" hidden="1"/>
    </xf>
    <xf numFmtId="0" fontId="13" fillId="8" borderId="0" xfId="2" applyFont="1" applyFill="1" applyAlignment="1">
      <alignment horizontal="center" vertical="center" wrapText="1"/>
    </xf>
    <xf numFmtId="0" fontId="13" fillId="8" borderId="0" xfId="2" applyFont="1" applyFill="1" applyAlignment="1" applyProtection="1">
      <alignment horizontal="center" vertical="center" wrapText="1"/>
      <protection locked="0" hidden="1"/>
    </xf>
    <xf numFmtId="0" fontId="27" fillId="8" borderId="0" xfId="2" applyFont="1" applyFill="1" applyAlignment="1">
      <alignment horizontal="center"/>
    </xf>
    <xf numFmtId="0" fontId="12" fillId="8" borderId="0" xfId="2" applyFont="1" applyFill="1" applyAlignment="1">
      <alignment vertical="center" wrapText="1"/>
    </xf>
    <xf numFmtId="0" fontId="13" fillId="8" borderId="0" xfId="0" applyFont="1" applyFill="1" applyAlignment="1" applyProtection="1">
      <alignment horizontal="center" vertical="center" wrapText="1"/>
      <protection locked="0" hidden="1"/>
    </xf>
    <xf numFmtId="0" fontId="22" fillId="8" borderId="0" xfId="0" applyFont="1" applyFill="1" applyAlignment="1" applyProtection="1">
      <alignment horizontal="center" vertical="center" wrapText="1"/>
      <protection locked="0" hidden="1"/>
    </xf>
    <xf numFmtId="164" fontId="2" fillId="0" borderId="0" xfId="2" applyNumberFormat="1" applyAlignment="1">
      <alignment vertical="center"/>
    </xf>
    <xf numFmtId="164" fontId="3" fillId="22" borderId="2" xfId="2" applyNumberFormat="1" applyFont="1" applyFill="1" applyBorder="1" applyAlignment="1">
      <alignment horizontal="center" vertical="center"/>
    </xf>
    <xf numFmtId="164" fontId="3" fillId="8" borderId="2" xfId="2" applyNumberFormat="1" applyFont="1" applyFill="1" applyBorder="1" applyAlignment="1">
      <alignment horizontal="center" vertical="center" wrapText="1"/>
    </xf>
    <xf numFmtId="164" fontId="3" fillId="8" borderId="2" xfId="2" applyNumberFormat="1" applyFont="1" applyFill="1" applyBorder="1" applyAlignment="1">
      <alignment horizontal="center" vertical="center"/>
    </xf>
    <xf numFmtId="164" fontId="29" fillId="11" borderId="0" xfId="2" applyNumberFormat="1" applyFont="1" applyFill="1" applyAlignment="1">
      <alignment vertical="center"/>
    </xf>
    <xf numFmtId="164" fontId="28" fillId="18" borderId="2" xfId="2" applyNumberFormat="1" applyFont="1" applyFill="1" applyBorder="1" applyAlignment="1">
      <alignment vertical="center" wrapText="1"/>
    </xf>
    <xf numFmtId="164" fontId="3" fillId="18" borderId="2" xfId="2" applyNumberFormat="1" applyFont="1" applyFill="1" applyBorder="1" applyAlignment="1">
      <alignment horizontal="center" vertical="center"/>
    </xf>
    <xf numFmtId="164" fontId="3" fillId="11" borderId="2" xfId="2" applyNumberFormat="1" applyFont="1" applyFill="1" applyBorder="1" applyAlignment="1">
      <alignment horizontal="center" vertical="center" wrapText="1"/>
    </xf>
    <xf numFmtId="164" fontId="3" fillId="11" borderId="2" xfId="2" applyNumberFormat="1" applyFont="1" applyFill="1" applyBorder="1" applyAlignment="1">
      <alignment horizontal="center" vertical="center"/>
    </xf>
    <xf numFmtId="164" fontId="6" fillId="9" borderId="2" xfId="2" applyNumberFormat="1" applyFont="1" applyFill="1" applyBorder="1" applyAlignment="1">
      <alignment horizontal="center" vertical="center"/>
    </xf>
    <xf numFmtId="164" fontId="28" fillId="18" borderId="2" xfId="2" applyNumberFormat="1" applyFont="1" applyFill="1" applyBorder="1" applyAlignment="1">
      <alignment vertical="center"/>
    </xf>
    <xf numFmtId="164" fontId="28" fillId="18" borderId="2" xfId="2" applyNumberFormat="1" applyFont="1" applyFill="1" applyBorder="1" applyAlignment="1">
      <alignment horizontal="center" vertical="center"/>
    </xf>
    <xf numFmtId="164" fontId="28" fillId="11" borderId="2" xfId="2" applyNumberFormat="1" applyFont="1" applyFill="1" applyBorder="1" applyAlignment="1">
      <alignment vertical="center" wrapText="1"/>
    </xf>
    <xf numFmtId="164" fontId="28" fillId="11" borderId="2" xfId="2" applyNumberFormat="1" applyFont="1" applyFill="1" applyBorder="1" applyAlignment="1">
      <alignment horizontal="center" vertical="center"/>
    </xf>
    <xf numFmtId="164" fontId="29" fillId="18" borderId="0" xfId="2" applyNumberFormat="1" applyFont="1" applyFill="1" applyAlignment="1">
      <alignment vertical="center"/>
    </xf>
    <xf numFmtId="164" fontId="4" fillId="9" borderId="2" xfId="2" applyNumberFormat="1" applyFont="1" applyFill="1" applyBorder="1" applyAlignment="1">
      <alignment horizontal="center" vertical="center"/>
    </xf>
    <xf numFmtId="164" fontId="30" fillId="11" borderId="2" xfId="2" applyNumberFormat="1" applyFont="1" applyFill="1" applyBorder="1" applyAlignment="1">
      <alignment horizontal="center" vertical="center" wrapText="1"/>
    </xf>
    <xf numFmtId="164" fontId="30" fillId="11" borderId="2" xfId="2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vertical="center"/>
    </xf>
    <xf numFmtId="164" fontId="4" fillId="9" borderId="26" xfId="2" applyNumberFormat="1" applyFont="1" applyFill="1" applyBorder="1" applyAlignment="1">
      <alignment horizontal="center" vertical="center"/>
    </xf>
    <xf numFmtId="164" fontId="6" fillId="9" borderId="26" xfId="2" applyNumberFormat="1" applyFont="1" applyFill="1" applyBorder="1" applyAlignment="1">
      <alignment horizontal="center" vertical="center"/>
    </xf>
    <xf numFmtId="164" fontId="28" fillId="22" borderId="33" xfId="2" applyNumberFormat="1" applyFont="1" applyFill="1" applyBorder="1" applyAlignment="1">
      <alignment vertical="center"/>
    </xf>
    <xf numFmtId="164" fontId="28" fillId="22" borderId="32" xfId="2" applyNumberFormat="1" applyFont="1" applyFill="1" applyBorder="1" applyAlignment="1">
      <alignment vertical="center"/>
    </xf>
    <xf numFmtId="164" fontId="28" fillId="11" borderId="26" xfId="2" applyNumberFormat="1" applyFont="1" applyFill="1" applyBorder="1" applyAlignment="1">
      <alignment horizontal="center" vertical="center"/>
    </xf>
    <xf numFmtId="164" fontId="3" fillId="9" borderId="26" xfId="2" applyNumberFormat="1" applyFont="1" applyFill="1" applyBorder="1" applyAlignment="1">
      <alignment horizontal="center" vertical="center"/>
    </xf>
    <xf numFmtId="164" fontId="3" fillId="9" borderId="2" xfId="2" applyNumberFormat="1" applyFont="1" applyFill="1" applyBorder="1" applyAlignment="1">
      <alignment horizontal="center" vertical="center"/>
    </xf>
    <xf numFmtId="164" fontId="3" fillId="22" borderId="0" xfId="2" applyNumberFormat="1" applyFont="1" applyFill="1" applyAlignment="1">
      <alignment vertical="center"/>
    </xf>
    <xf numFmtId="164" fontId="3" fillId="22" borderId="28" xfId="2" applyNumberFormat="1" applyFont="1" applyFill="1" applyBorder="1" applyAlignment="1">
      <alignment vertical="center"/>
    </xf>
    <xf numFmtId="164" fontId="2" fillId="17" borderId="0" xfId="2" applyNumberFormat="1" applyFill="1" applyAlignment="1">
      <alignment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 wrapText="1"/>
    </xf>
    <xf numFmtId="164" fontId="2" fillId="8" borderId="0" xfId="2" applyNumberFormat="1" applyFill="1" applyAlignment="1">
      <alignment vertical="center"/>
    </xf>
    <xf numFmtId="164" fontId="4" fillId="8" borderId="2" xfId="2" applyNumberFormat="1" applyFont="1" applyFill="1" applyBorder="1" applyAlignment="1">
      <alignment horizontal="center" vertical="center"/>
    </xf>
    <xf numFmtId="164" fontId="4" fillId="8" borderId="2" xfId="2" applyNumberFormat="1" applyFont="1" applyFill="1" applyBorder="1" applyAlignment="1">
      <alignment horizontal="center" vertical="center" wrapText="1"/>
    </xf>
    <xf numFmtId="164" fontId="6" fillId="0" borderId="6" xfId="2" applyNumberFormat="1" applyFont="1" applyBorder="1" applyAlignment="1">
      <alignment horizontal="center" vertical="center"/>
    </xf>
    <xf numFmtId="164" fontId="6" fillId="0" borderId="6" xfId="2" applyNumberFormat="1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/>
    </xf>
    <xf numFmtId="164" fontId="3" fillId="22" borderId="13" xfId="2" applyNumberFormat="1" applyFont="1" applyFill="1" applyBorder="1" applyAlignment="1">
      <alignment vertical="center"/>
    </xf>
    <xf numFmtId="164" fontId="3" fillId="9" borderId="6" xfId="2" applyNumberFormat="1" applyFont="1" applyFill="1" applyBorder="1" applyAlignment="1">
      <alignment horizontal="center" vertical="center"/>
    </xf>
    <xf numFmtId="164" fontId="3" fillId="22" borderId="14" xfId="2" applyNumberFormat="1" applyFont="1" applyFill="1" applyBorder="1" applyAlignment="1">
      <alignment horizontal="center" vertical="center"/>
    </xf>
    <xf numFmtId="164" fontId="3" fillId="8" borderId="14" xfId="2" applyNumberFormat="1" applyFont="1" applyFill="1" applyBorder="1" applyAlignment="1">
      <alignment horizontal="center" vertical="center"/>
    </xf>
    <xf numFmtId="164" fontId="6" fillId="9" borderId="7" xfId="2" applyNumberFormat="1" applyFont="1" applyFill="1" applyBorder="1" applyAlignment="1">
      <alignment horizontal="center" vertical="center"/>
    </xf>
    <xf numFmtId="164" fontId="4" fillId="9" borderId="7" xfId="2" applyNumberFormat="1" applyFont="1" applyFill="1" applyBorder="1" applyAlignment="1">
      <alignment horizontal="center" vertical="center"/>
    </xf>
    <xf numFmtId="164" fontId="2" fillId="0" borderId="20" xfId="2" applyNumberFormat="1" applyBorder="1" applyAlignment="1">
      <alignment vertical="center"/>
    </xf>
    <xf numFmtId="164" fontId="2" fillId="0" borderId="19" xfId="2" applyNumberFormat="1" applyBorder="1" applyAlignment="1">
      <alignment vertical="center"/>
    </xf>
    <xf numFmtId="164" fontId="2" fillId="0" borderId="21" xfId="2" applyNumberFormat="1" applyBorder="1" applyAlignment="1">
      <alignment vertical="center"/>
    </xf>
    <xf numFmtId="164" fontId="3" fillId="22" borderId="13" xfId="2" applyNumberFormat="1" applyFont="1" applyFill="1" applyBorder="1" applyAlignment="1">
      <alignment horizontal="left" vertical="center"/>
    </xf>
    <xf numFmtId="164" fontId="3" fillId="0" borderId="0" xfId="2" applyNumberFormat="1" applyFont="1" applyAlignment="1">
      <alignment horizontal="center" vertical="center"/>
    </xf>
    <xf numFmtId="164" fontId="3" fillId="0" borderId="2" xfId="2" applyNumberFormat="1" applyFont="1" applyBorder="1" applyAlignment="1">
      <alignment vertical="center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/>
    </xf>
    <xf numFmtId="164" fontId="18" fillId="0" borderId="2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 wrapText="1"/>
    </xf>
    <xf numFmtId="164" fontId="2" fillId="0" borderId="2" xfId="2" applyNumberFormat="1" applyBorder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164" fontId="6" fillId="9" borderId="2" xfId="2" applyNumberFormat="1" applyFont="1" applyFill="1" applyBorder="1" applyAlignment="1">
      <alignment horizontal="center" vertical="center" shrinkToFit="1"/>
    </xf>
    <xf numFmtId="164" fontId="6" fillId="0" borderId="19" xfId="2" applyNumberFormat="1" applyFont="1" applyBorder="1" applyAlignment="1">
      <alignment vertical="center" wrapText="1"/>
    </xf>
    <xf numFmtId="164" fontId="6" fillId="8" borderId="2" xfId="2" applyNumberFormat="1" applyFont="1" applyFill="1" applyBorder="1" applyAlignment="1">
      <alignment horizontal="center" vertical="center" wrapText="1"/>
    </xf>
    <xf numFmtId="164" fontId="6" fillId="8" borderId="2" xfId="2" applyNumberFormat="1" applyFont="1" applyFill="1" applyBorder="1" applyAlignment="1">
      <alignment horizontal="center" vertical="center"/>
    </xf>
    <xf numFmtId="164" fontId="18" fillId="19" borderId="0" xfId="2" applyNumberFormat="1" applyFont="1" applyFill="1" applyAlignment="1">
      <alignment vertical="center"/>
    </xf>
    <xf numFmtId="164" fontId="18" fillId="20" borderId="2" xfId="2" applyNumberFormat="1" applyFont="1" applyFill="1" applyBorder="1" applyAlignment="1">
      <alignment horizontal="center" vertical="center"/>
    </xf>
    <xf numFmtId="164" fontId="3" fillId="20" borderId="2" xfId="2" applyNumberFormat="1" applyFont="1" applyFill="1" applyBorder="1" applyAlignment="1">
      <alignment horizontal="center" vertical="center"/>
    </xf>
    <xf numFmtId="164" fontId="18" fillId="0" borderId="0" xfId="2" applyNumberFormat="1" applyFont="1" applyAlignment="1">
      <alignment horizontal="right" vertical="center"/>
    </xf>
    <xf numFmtId="164" fontId="18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164" fontId="3" fillId="0" borderId="5" xfId="2" applyNumberFormat="1" applyFont="1" applyBorder="1" applyAlignment="1">
      <alignment vertical="center"/>
    </xf>
    <xf numFmtId="164" fontId="3" fillId="0" borderId="5" xfId="2" applyNumberFormat="1" applyFont="1" applyBorder="1" applyAlignment="1">
      <alignment horizontal="center" vertical="center" wrapText="1"/>
    </xf>
    <xf numFmtId="164" fontId="6" fillId="8" borderId="2" xfId="2" applyNumberFormat="1" applyFont="1" applyFill="1" applyBorder="1" applyAlignment="1">
      <alignment vertical="center"/>
    </xf>
    <xf numFmtId="164" fontId="2" fillId="16" borderId="0" xfId="2" applyNumberFormat="1" applyFill="1" applyAlignment="1">
      <alignment vertical="center"/>
    </xf>
    <xf numFmtId="164" fontId="4" fillId="8" borderId="2" xfId="2" applyNumberFormat="1" applyFont="1" applyFill="1" applyBorder="1" applyAlignment="1">
      <alignment vertical="center"/>
    </xf>
    <xf numFmtId="164" fontId="4" fillId="0" borderId="0" xfId="2" applyNumberFormat="1" applyFont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center" vertical="center" wrapText="1"/>
    </xf>
    <xf numFmtId="164" fontId="28" fillId="11" borderId="2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 wrapText="1" shrinkToFit="1"/>
    </xf>
    <xf numFmtId="164" fontId="6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 wrapText="1"/>
    </xf>
    <xf numFmtId="164" fontId="6" fillId="0" borderId="5" xfId="2" applyNumberFormat="1" applyFont="1" applyBorder="1" applyAlignment="1">
      <alignment horizontal="center" vertical="center"/>
    </xf>
    <xf numFmtId="164" fontId="3" fillId="20" borderId="5" xfId="2" applyNumberFormat="1" applyFont="1" applyFill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11" fillId="16" borderId="0" xfId="2" applyNumberFormat="1" applyFont="1" applyFill="1" applyAlignment="1">
      <alignment vertical="center"/>
    </xf>
    <xf numFmtId="164" fontId="4" fillId="0" borderId="26" xfId="2" applyNumberFormat="1" applyFont="1" applyBorder="1" applyAlignment="1">
      <alignment horizontal="center" vertical="center"/>
    </xf>
    <xf numFmtId="164" fontId="4" fillId="0" borderId="26" xfId="2" applyNumberFormat="1" applyFont="1" applyBorder="1" applyAlignment="1">
      <alignment horizontal="center" vertical="center" wrapText="1"/>
    </xf>
    <xf numFmtId="164" fontId="4" fillId="8" borderId="0" xfId="2" applyNumberFormat="1" applyFont="1" applyFill="1" applyAlignment="1">
      <alignment vertical="center"/>
    </xf>
    <xf numFmtId="164" fontId="4" fillId="8" borderId="0" xfId="2" applyNumberFormat="1" applyFont="1" applyFill="1" applyAlignment="1">
      <alignment horizontal="center" vertical="center"/>
    </xf>
    <xf numFmtId="164" fontId="4" fillId="8" borderId="0" xfId="2" applyNumberFormat="1" applyFont="1" applyFill="1" applyAlignment="1">
      <alignment horizontal="center" vertical="center" wrapText="1"/>
    </xf>
    <xf numFmtId="164" fontId="19" fillId="8" borderId="0" xfId="2" applyNumberFormat="1" applyFont="1" applyFill="1" applyAlignment="1">
      <alignment vertical="center"/>
    </xf>
    <xf numFmtId="164" fontId="19" fillId="8" borderId="0" xfId="2" applyNumberFormat="1" applyFont="1" applyFill="1" applyAlignment="1">
      <alignment horizontal="center" vertical="center"/>
    </xf>
    <xf numFmtId="164" fontId="19" fillId="8" borderId="0" xfId="2" applyNumberFormat="1" applyFont="1" applyFill="1" applyAlignment="1">
      <alignment horizontal="center" vertical="center" wrapText="1"/>
    </xf>
    <xf numFmtId="164" fontId="19" fillId="8" borderId="11" xfId="2" applyNumberFormat="1" applyFont="1" applyFill="1" applyBorder="1" applyAlignment="1">
      <alignment horizontal="center" vertical="center"/>
    </xf>
    <xf numFmtId="164" fontId="25" fillId="9" borderId="2" xfId="2" applyNumberFormat="1" applyFont="1" applyFill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 wrapText="1"/>
    </xf>
    <xf numFmtId="164" fontId="4" fillId="9" borderId="5" xfId="2" applyNumberFormat="1" applyFont="1" applyFill="1" applyBorder="1" applyAlignment="1">
      <alignment horizontal="center" vertical="center"/>
    </xf>
    <xf numFmtId="164" fontId="4" fillId="8" borderId="26" xfId="2" applyNumberFormat="1" applyFont="1" applyFill="1" applyBorder="1" applyAlignment="1">
      <alignment horizontal="center" vertical="center"/>
    </xf>
    <xf numFmtId="164" fontId="30" fillId="8" borderId="0" xfId="2" applyNumberFormat="1" applyFont="1" applyFill="1" applyAlignment="1">
      <alignment vertical="center"/>
    </xf>
    <xf numFmtId="164" fontId="30" fillId="8" borderId="0" xfId="2" applyNumberFormat="1" applyFont="1" applyFill="1" applyAlignment="1">
      <alignment horizontal="center" vertical="center"/>
    </xf>
    <xf numFmtId="164" fontId="30" fillId="8" borderId="0" xfId="2" applyNumberFormat="1" applyFont="1" applyFill="1" applyAlignment="1">
      <alignment horizontal="center" vertical="center" wrapText="1"/>
    </xf>
    <xf numFmtId="164" fontId="25" fillId="9" borderId="31" xfId="2" applyNumberFormat="1" applyFont="1" applyFill="1" applyBorder="1" applyAlignment="1">
      <alignment horizontal="center" vertical="center"/>
    </xf>
    <xf numFmtId="164" fontId="2" fillId="0" borderId="0" xfId="2" applyNumberFormat="1" applyAlignment="1">
      <alignment horizontal="center" vertical="center"/>
    </xf>
    <xf numFmtId="164" fontId="2" fillId="0" borderId="0" xfId="2" applyNumberFormat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/>
    </xf>
    <xf numFmtId="164" fontId="3" fillId="22" borderId="2" xfId="2" applyNumberFormat="1" applyFont="1" applyFill="1" applyBorder="1" applyAlignment="1">
      <alignment vertical="center"/>
    </xf>
    <xf numFmtId="164" fontId="4" fillId="8" borderId="6" xfId="2" applyNumberFormat="1" applyFont="1" applyFill="1" applyBorder="1" applyAlignment="1">
      <alignment horizontal="center" vertical="center"/>
    </xf>
    <xf numFmtId="164" fontId="2" fillId="8" borderId="0" xfId="2" applyNumberFormat="1" applyFill="1" applyAlignment="1">
      <alignment horizontal="center" vertical="center"/>
    </xf>
    <xf numFmtId="164" fontId="4" fillId="8" borderId="27" xfId="2" applyNumberFormat="1" applyFont="1" applyFill="1" applyBorder="1" applyAlignment="1">
      <alignment horizontal="center" vertical="center"/>
    </xf>
    <xf numFmtId="164" fontId="3" fillId="22" borderId="5" xfId="2" applyNumberFormat="1" applyFont="1" applyFill="1" applyBorder="1" applyAlignment="1">
      <alignment horizontal="left" vertical="center" wrapText="1"/>
    </xf>
    <xf numFmtId="164" fontId="3" fillId="22" borderId="5" xfId="2" applyNumberFormat="1" applyFont="1" applyFill="1" applyBorder="1" applyAlignment="1">
      <alignment horizontal="center" vertical="center"/>
    </xf>
    <xf numFmtId="164" fontId="3" fillId="8" borderId="5" xfId="2" applyNumberFormat="1" applyFont="1" applyFill="1" applyBorder="1" applyAlignment="1">
      <alignment horizontal="center" vertical="center" wrapText="1"/>
    </xf>
    <xf numFmtId="164" fontId="3" fillId="8" borderId="5" xfId="2" applyNumberFormat="1" applyFont="1" applyFill="1" applyBorder="1" applyAlignment="1">
      <alignment horizontal="center" vertical="center"/>
    </xf>
    <xf numFmtId="0" fontId="33" fillId="8" borderId="0" xfId="2" applyFont="1" applyFill="1" applyAlignment="1">
      <alignment horizontal="center" vertical="center" wrapText="1"/>
    </xf>
    <xf numFmtId="0" fontId="10" fillId="8" borderId="0" xfId="2" applyFont="1" applyFill="1" applyAlignment="1">
      <alignment vertical="center" wrapText="1"/>
    </xf>
    <xf numFmtId="0" fontId="35" fillId="8" borderId="0" xfId="2" applyFont="1" applyFill="1" applyAlignment="1">
      <alignment horizontal="center" vertical="center" wrapText="1"/>
    </xf>
    <xf numFmtId="0" fontId="34" fillId="8" borderId="0" xfId="2" applyFont="1" applyFill="1" applyAlignment="1">
      <alignment vertical="center" wrapText="1"/>
    </xf>
    <xf numFmtId="0" fontId="37" fillId="8" borderId="0" xfId="2" applyFont="1" applyFill="1" applyAlignment="1">
      <alignment horizontal="center" vertical="center" wrapText="1"/>
    </xf>
    <xf numFmtId="1" fontId="38" fillId="8" borderId="0" xfId="2" applyNumberFormat="1" applyFont="1" applyFill="1" applyAlignment="1">
      <alignment vertical="center"/>
    </xf>
    <xf numFmtId="0" fontId="39" fillId="8" borderId="0" xfId="2" applyFont="1" applyFill="1" applyAlignment="1">
      <alignment vertical="center"/>
    </xf>
    <xf numFmtId="1" fontId="36" fillId="8" borderId="2" xfId="2" applyNumberFormat="1" applyFont="1" applyFill="1" applyBorder="1" applyAlignment="1">
      <alignment horizontal="right" vertical="center"/>
    </xf>
    <xf numFmtId="2" fontId="36" fillId="8" borderId="2" xfId="2" applyNumberFormat="1" applyFont="1" applyFill="1" applyBorder="1" applyAlignment="1">
      <alignment horizontal="right" vertical="center"/>
    </xf>
    <xf numFmtId="1" fontId="4" fillId="8" borderId="2" xfId="2" applyNumberFormat="1" applyFont="1" applyFill="1" applyBorder="1" applyAlignment="1">
      <alignment horizontal="center" vertical="center"/>
    </xf>
    <xf numFmtId="164" fontId="4" fillId="8" borderId="2" xfId="3" applyFont="1" applyFill="1" applyBorder="1" applyAlignment="1">
      <alignment horizontal="right" vertical="center"/>
    </xf>
    <xf numFmtId="0" fontId="2" fillId="8" borderId="0" xfId="2" applyFill="1" applyAlignment="1">
      <alignment vertical="center"/>
    </xf>
    <xf numFmtId="1" fontId="4" fillId="8" borderId="2" xfId="2" applyNumberFormat="1" applyFont="1" applyFill="1" applyBorder="1" applyAlignment="1">
      <alignment horizontal="center" vertical="center" wrapText="1"/>
    </xf>
    <xf numFmtId="166" fontId="4" fillId="8" borderId="2" xfId="2" applyNumberFormat="1" applyFont="1" applyFill="1" applyBorder="1" applyAlignment="1">
      <alignment horizontal="center" vertical="center"/>
    </xf>
    <xf numFmtId="167" fontId="4" fillId="8" borderId="2" xfId="2" applyNumberFormat="1" applyFont="1" applyFill="1" applyBorder="1" applyAlignment="1">
      <alignment horizontal="center" vertical="center"/>
    </xf>
    <xf numFmtId="164" fontId="3" fillId="0" borderId="2" xfId="3" applyFont="1" applyBorder="1" applyAlignment="1">
      <alignment vertical="center"/>
    </xf>
    <xf numFmtId="0" fontId="4" fillId="10" borderId="2" xfId="0" applyFont="1" applyFill="1" applyBorder="1" applyAlignment="1">
      <alignment vertical="center" wrapText="1"/>
    </xf>
    <xf numFmtId="0" fontId="4" fillId="29" borderId="2" xfId="2" applyFont="1" applyFill="1" applyBorder="1" applyAlignment="1">
      <alignment vertical="center" wrapText="1"/>
    </xf>
    <xf numFmtId="0" fontId="28" fillId="34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6" fillId="29" borderId="2" xfId="2" applyFont="1" applyFill="1" applyBorder="1" applyAlignment="1">
      <alignment vertical="center" wrapText="1"/>
    </xf>
    <xf numFmtId="0" fontId="18" fillId="35" borderId="5" xfId="2" applyFont="1" applyFill="1" applyBorder="1" applyAlignment="1">
      <alignment horizontal="center" vertical="center" wrapText="1"/>
    </xf>
    <xf numFmtId="0" fontId="18" fillId="10" borderId="5" xfId="2" applyFont="1" applyFill="1" applyBorder="1" applyAlignment="1">
      <alignment horizontal="center" vertical="center" wrapText="1"/>
    </xf>
    <xf numFmtId="0" fontId="6" fillId="36" borderId="2" xfId="2" applyFont="1" applyFill="1" applyBorder="1" applyAlignment="1">
      <alignment horizontal="center" vertical="center" wrapText="1"/>
    </xf>
    <xf numFmtId="0" fontId="6" fillId="10" borderId="5" xfId="2" applyFont="1" applyFill="1" applyBorder="1" applyAlignment="1">
      <alignment vertical="center" wrapText="1"/>
    </xf>
    <xf numFmtId="0" fontId="6" fillId="10" borderId="5" xfId="2" applyFont="1" applyFill="1" applyBorder="1" applyAlignment="1">
      <alignment horizontal="center" vertical="center" wrapText="1"/>
    </xf>
    <xf numFmtId="0" fontId="28" fillId="34" borderId="23" xfId="2" applyFont="1" applyFill="1" applyBorder="1" applyAlignment="1">
      <alignment horizontal="center" vertical="center" wrapText="1"/>
    </xf>
    <xf numFmtId="0" fontId="28" fillId="28" borderId="5" xfId="2" applyFont="1" applyFill="1" applyBorder="1" applyAlignment="1">
      <alignment horizontal="center" vertical="center" wrapText="1"/>
    </xf>
    <xf numFmtId="0" fontId="28" fillId="28" borderId="23" xfId="2" applyFont="1" applyFill="1" applyBorder="1" applyAlignment="1">
      <alignment horizontal="center" vertical="center" wrapText="1"/>
    </xf>
    <xf numFmtId="0" fontId="28" fillId="8" borderId="0" xfId="2" applyFont="1" applyFill="1" applyAlignment="1">
      <alignment horizontal="center" vertical="center" wrapText="1"/>
    </xf>
    <xf numFmtId="0" fontId="6" fillId="33" borderId="2" xfId="2" applyFont="1" applyFill="1" applyBorder="1" applyAlignment="1">
      <alignment vertical="center" wrapText="1"/>
    </xf>
    <xf numFmtId="0" fontId="4" fillId="33" borderId="2" xfId="2" applyFont="1" applyFill="1" applyBorder="1" applyAlignment="1">
      <alignment horizontal="left" vertical="center" wrapText="1"/>
    </xf>
    <xf numFmtId="0" fontId="4" fillId="33" borderId="5" xfId="2" applyFont="1" applyFill="1" applyBorder="1" applyAlignment="1">
      <alignment horizontal="left" vertical="center" wrapText="1"/>
    </xf>
    <xf numFmtId="0" fontId="4" fillId="38" borderId="5" xfId="2" applyFont="1" applyFill="1" applyBorder="1" applyAlignment="1">
      <alignment horizontal="left" vertical="center" wrapText="1"/>
    </xf>
    <xf numFmtId="0" fontId="6" fillId="38" borderId="5" xfId="2" applyFont="1" applyFill="1" applyBorder="1" applyAlignment="1">
      <alignment horizontal="left" vertical="center" wrapText="1"/>
    </xf>
    <xf numFmtId="0" fontId="6" fillId="38" borderId="5" xfId="2" applyFont="1" applyFill="1" applyBorder="1" applyAlignment="1">
      <alignment horizontal="center" vertical="center" wrapText="1"/>
    </xf>
    <xf numFmtId="1" fontId="6" fillId="33" borderId="2" xfId="2" applyNumberFormat="1" applyFont="1" applyFill="1" applyBorder="1" applyAlignment="1">
      <alignment vertical="center" wrapText="1"/>
    </xf>
    <xf numFmtId="165" fontId="6" fillId="33" borderId="5" xfId="2" applyNumberFormat="1" applyFont="1" applyFill="1" applyBorder="1" applyAlignment="1">
      <alignment horizontal="center" vertical="center" wrapText="1"/>
    </xf>
    <xf numFmtId="0" fontId="6" fillId="33" borderId="2" xfId="2" applyFont="1" applyFill="1" applyBorder="1" applyAlignment="1">
      <alignment horizontal="center" vertical="center" wrapText="1"/>
    </xf>
    <xf numFmtId="0" fontId="4" fillId="33" borderId="5" xfId="2" applyFont="1" applyFill="1" applyBorder="1" applyAlignment="1">
      <alignment vertical="center" wrapText="1"/>
    </xf>
    <xf numFmtId="3" fontId="6" fillId="33" borderId="5" xfId="2" applyNumberFormat="1" applyFont="1" applyFill="1" applyBorder="1" applyAlignment="1">
      <alignment horizontal="center" vertical="center" wrapText="1"/>
    </xf>
    <xf numFmtId="1" fontId="6" fillId="33" borderId="5" xfId="2" applyNumberFormat="1" applyFont="1" applyFill="1" applyBorder="1" applyAlignment="1">
      <alignment vertical="center" wrapText="1"/>
    </xf>
    <xf numFmtId="1" fontId="4" fillId="33" borderId="5" xfId="2" applyNumberFormat="1" applyFont="1" applyFill="1" applyBorder="1" applyAlignment="1">
      <alignment horizontal="left" vertical="center" wrapText="1"/>
    </xf>
    <xf numFmtId="0" fontId="18" fillId="33" borderId="2" xfId="2" applyFont="1" applyFill="1" applyBorder="1" applyAlignment="1">
      <alignment horizontal="center" vertical="center" wrapText="1"/>
    </xf>
    <xf numFmtId="0" fontId="4" fillId="33" borderId="2" xfId="2" applyFont="1" applyFill="1" applyBorder="1" applyAlignment="1">
      <alignment horizontal="center" vertical="center" wrapText="1"/>
    </xf>
    <xf numFmtId="0" fontId="18" fillId="32" borderId="23" xfId="2" applyFont="1" applyFill="1" applyBorder="1" applyAlignment="1">
      <alignment horizontal="center" vertical="center" wrapText="1"/>
    </xf>
    <xf numFmtId="0" fontId="18" fillId="29" borderId="2" xfId="2" applyFont="1" applyFill="1" applyBorder="1" applyAlignment="1">
      <alignment horizontal="center" vertical="center" wrapText="1"/>
    </xf>
    <xf numFmtId="0" fontId="6" fillId="29" borderId="2" xfId="2" applyFont="1" applyFill="1" applyBorder="1" applyAlignment="1">
      <alignment vertical="center" wrapText="1"/>
    </xf>
    <xf numFmtId="0" fontId="6" fillId="29" borderId="2" xfId="2" applyFont="1" applyFill="1" applyBorder="1" applyAlignment="1">
      <alignment horizontal="center" vertical="center" wrapText="1"/>
    </xf>
    <xf numFmtId="0" fontId="6" fillId="29" borderId="2" xfId="2" applyFont="1" applyFill="1" applyBorder="1" applyAlignment="1">
      <alignment horizontal="left" vertical="center" wrapText="1"/>
    </xf>
    <xf numFmtId="0" fontId="4" fillId="29" borderId="2" xfId="2" applyFont="1" applyFill="1" applyBorder="1" applyAlignment="1">
      <alignment horizontal="left" vertical="center" wrapText="1"/>
    </xf>
    <xf numFmtId="0" fontId="4" fillId="29" borderId="2" xfId="2" applyFont="1" applyFill="1" applyBorder="1" applyAlignment="1">
      <alignment horizontal="center" vertical="center" wrapText="1"/>
    </xf>
    <xf numFmtId="0" fontId="16" fillId="29" borderId="0" xfId="2" applyFont="1" applyFill="1" applyAlignment="1">
      <alignment vertical="center" wrapText="1"/>
    </xf>
    <xf numFmtId="0" fontId="19" fillId="29" borderId="2" xfId="2" applyFont="1" applyFill="1" applyBorder="1" applyAlignment="1">
      <alignment horizontal="left" vertical="center" wrapText="1"/>
    </xf>
    <xf numFmtId="0" fontId="12" fillId="29" borderId="2" xfId="2" applyFont="1" applyFill="1" applyBorder="1" applyAlignment="1">
      <alignment vertical="center" wrapText="1"/>
    </xf>
    <xf numFmtId="0" fontId="18" fillId="10" borderId="18" xfId="2" applyFont="1" applyFill="1" applyBorder="1" applyAlignment="1">
      <alignment horizontal="center" vertical="center" wrapText="1"/>
    </xf>
    <xf numFmtId="0" fontId="4" fillId="10" borderId="2" xfId="2" applyFont="1" applyFill="1" applyBorder="1" applyAlignment="1">
      <alignment vertical="center" wrapText="1"/>
    </xf>
    <xf numFmtId="0" fontId="4" fillId="33" borderId="5" xfId="2" applyFont="1" applyFill="1" applyBorder="1" applyAlignment="1">
      <alignment horizontal="center" vertical="center" wrapText="1"/>
    </xf>
    <xf numFmtId="0" fontId="4" fillId="38" borderId="5" xfId="2" applyFont="1" applyFill="1" applyBorder="1" applyAlignment="1">
      <alignment horizontal="center" vertical="center" wrapText="1"/>
    </xf>
    <xf numFmtId="0" fontId="4" fillId="33" borderId="26" xfId="2" applyFont="1" applyFill="1" applyBorder="1" applyAlignment="1">
      <alignment horizontal="center" vertical="center" wrapText="1"/>
    </xf>
    <xf numFmtId="0" fontId="18" fillId="38" borderId="26" xfId="2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vertical="center" wrapText="1"/>
    </xf>
    <xf numFmtId="0" fontId="18" fillId="36" borderId="26" xfId="2" applyFont="1" applyFill="1" applyBorder="1" applyAlignment="1">
      <alignment horizontal="center" vertical="center" wrapText="1"/>
    </xf>
    <xf numFmtId="0" fontId="6" fillId="36" borderId="26" xfId="2" applyFont="1" applyFill="1" applyBorder="1" applyAlignment="1">
      <alignment horizontal="left" vertical="center" wrapText="1"/>
    </xf>
    <xf numFmtId="0" fontId="6" fillId="36" borderId="26" xfId="2" applyFont="1" applyFill="1" applyBorder="1" applyAlignment="1">
      <alignment horizontal="center" vertical="center" wrapText="1"/>
    </xf>
    <xf numFmtId="0" fontId="4" fillId="36" borderId="26" xfId="2" applyFont="1" applyFill="1" applyBorder="1" applyAlignment="1">
      <alignment horizontal="left" vertical="center" wrapText="1"/>
    </xf>
    <xf numFmtId="0" fontId="4" fillId="36" borderId="26" xfId="2" applyFont="1" applyFill="1" applyBorder="1" applyAlignment="1">
      <alignment horizontal="center" vertical="center" wrapText="1"/>
    </xf>
    <xf numFmtId="0" fontId="4" fillId="10" borderId="26" xfId="2" applyFont="1" applyFill="1" applyBorder="1" applyAlignment="1">
      <alignment horizontal="center" vertical="center" wrapText="1"/>
    </xf>
    <xf numFmtId="0" fontId="4" fillId="8" borderId="17" xfId="2" applyFont="1" applyFill="1" applyBorder="1" applyAlignment="1">
      <alignment vertical="center" wrapText="1"/>
    </xf>
    <xf numFmtId="0" fontId="4" fillId="29" borderId="26" xfId="2" applyFont="1" applyFill="1" applyBorder="1" applyAlignment="1">
      <alignment vertical="center" wrapText="1"/>
    </xf>
    <xf numFmtId="0" fontId="4" fillId="29" borderId="26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18" fillId="30" borderId="5" xfId="2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 hidden="1"/>
    </xf>
    <xf numFmtId="0" fontId="4" fillId="33" borderId="26" xfId="0" applyFont="1" applyFill="1" applyBorder="1" applyAlignment="1">
      <alignment horizontal="center" vertical="center" wrapText="1"/>
    </xf>
    <xf numFmtId="0" fontId="28" fillId="34" borderId="26" xfId="2" applyFont="1" applyFill="1" applyBorder="1" applyAlignment="1">
      <alignment horizontal="center" vertical="center" wrapText="1"/>
    </xf>
    <xf numFmtId="0" fontId="19" fillId="29" borderId="26" xfId="2" applyFont="1" applyFill="1" applyBorder="1" applyAlignment="1">
      <alignment vertical="center" wrapText="1"/>
    </xf>
    <xf numFmtId="0" fontId="16" fillId="29" borderId="26" xfId="2" applyFont="1" applyFill="1" applyBorder="1" applyAlignment="1">
      <alignment horizontal="left" vertical="center" wrapText="1"/>
    </xf>
    <xf numFmtId="0" fontId="16" fillId="29" borderId="26" xfId="2" applyFont="1" applyFill="1" applyBorder="1" applyAlignment="1">
      <alignment vertical="center" wrapText="1"/>
    </xf>
    <xf numFmtId="0" fontId="28" fillId="28" borderId="26" xfId="2" applyFont="1" applyFill="1" applyBorder="1" applyAlignment="1">
      <alignment horizontal="center" vertical="center" wrapText="1"/>
    </xf>
    <xf numFmtId="0" fontId="6" fillId="10" borderId="26" xfId="2" applyFont="1" applyFill="1" applyBorder="1" applyAlignment="1">
      <alignment vertical="center" wrapText="1"/>
    </xf>
    <xf numFmtId="0" fontId="6" fillId="10" borderId="26" xfId="2" applyFont="1" applyFill="1" applyBorder="1" applyAlignment="1">
      <alignment horizontal="center" vertical="center" wrapText="1"/>
    </xf>
    <xf numFmtId="0" fontId="18" fillId="37" borderId="26" xfId="2" applyFont="1" applyFill="1" applyBorder="1" applyAlignment="1">
      <alignment horizontal="center" vertical="center" wrapText="1"/>
    </xf>
    <xf numFmtId="0" fontId="6" fillId="33" borderId="26" xfId="2" applyFont="1" applyFill="1" applyBorder="1" applyAlignment="1">
      <alignment vertical="center" wrapText="1"/>
    </xf>
    <xf numFmtId="0" fontId="6" fillId="38" borderId="26" xfId="2" applyFont="1" applyFill="1" applyBorder="1" applyAlignment="1">
      <alignment horizontal="center" vertical="center" wrapText="1"/>
    </xf>
    <xf numFmtId="0" fontId="4" fillId="38" borderId="26" xfId="2" applyFont="1" applyFill="1" applyBorder="1" applyAlignment="1">
      <alignment horizontal="left" vertical="center" wrapText="1"/>
    </xf>
    <xf numFmtId="0" fontId="4" fillId="33" borderId="26" xfId="2" applyFont="1" applyFill="1" applyBorder="1" applyAlignment="1">
      <alignment horizontal="left" vertical="center" wrapText="1"/>
    </xf>
    <xf numFmtId="0" fontId="6" fillId="38" borderId="26" xfId="2" applyFont="1" applyFill="1" applyBorder="1" applyAlignment="1">
      <alignment horizontal="left" vertical="center" wrapText="1"/>
    </xf>
    <xf numFmtId="0" fontId="4" fillId="38" borderId="26" xfId="2" applyFont="1" applyFill="1" applyBorder="1" applyAlignment="1">
      <alignment horizontal="center" vertical="center" wrapText="1"/>
    </xf>
    <xf numFmtId="3" fontId="18" fillId="32" borderId="26" xfId="2" applyNumberFormat="1" applyFont="1" applyFill="1" applyBorder="1" applyAlignment="1">
      <alignment horizontal="center" vertical="center" wrapText="1"/>
    </xf>
    <xf numFmtId="0" fontId="18" fillId="29" borderId="26" xfId="2" applyFont="1" applyFill="1" applyBorder="1" applyAlignment="1">
      <alignment horizontal="center" vertical="center" wrapText="1"/>
    </xf>
    <xf numFmtId="0" fontId="6" fillId="29" borderId="26" xfId="2" applyFont="1" applyFill="1" applyBorder="1" applyAlignment="1">
      <alignment vertical="center" wrapText="1"/>
    </xf>
    <xf numFmtId="0" fontId="6" fillId="29" borderId="26" xfId="2" applyFont="1" applyFill="1" applyBorder="1" applyAlignment="1">
      <alignment horizontal="center" vertical="center" wrapText="1"/>
    </xf>
    <xf numFmtId="0" fontId="26" fillId="29" borderId="26" xfId="2" applyFont="1" applyFill="1" applyBorder="1" applyAlignment="1">
      <alignment vertical="center" wrapText="1"/>
    </xf>
    <xf numFmtId="0" fontId="18" fillId="30" borderId="26" xfId="2" applyFont="1" applyFill="1" applyBorder="1" applyAlignment="1">
      <alignment horizontal="center" vertical="center" wrapText="1"/>
    </xf>
    <xf numFmtId="1" fontId="6" fillId="33" borderId="26" xfId="2" applyNumberFormat="1" applyFont="1" applyFill="1" applyBorder="1" applyAlignment="1">
      <alignment vertical="center" wrapText="1"/>
    </xf>
    <xf numFmtId="0" fontId="6" fillId="33" borderId="26" xfId="2" applyFont="1" applyFill="1" applyBorder="1" applyAlignment="1">
      <alignment horizontal="center" vertical="center" wrapText="1"/>
    </xf>
    <xf numFmtId="1" fontId="4" fillId="33" borderId="26" xfId="2" applyNumberFormat="1" applyFont="1" applyFill="1" applyBorder="1" applyAlignment="1">
      <alignment horizontal="left" vertical="center" wrapText="1"/>
    </xf>
    <xf numFmtId="165" fontId="6" fillId="33" borderId="26" xfId="2" applyNumberFormat="1" applyFont="1" applyFill="1" applyBorder="1" applyAlignment="1">
      <alignment horizontal="center" vertical="center" wrapText="1"/>
    </xf>
    <xf numFmtId="165" fontId="18" fillId="32" borderId="26" xfId="2" applyNumberFormat="1" applyFont="1" applyFill="1" applyBorder="1" applyAlignment="1">
      <alignment horizontal="center" vertical="center" wrapText="1"/>
    </xf>
    <xf numFmtId="0" fontId="6" fillId="29" borderId="26" xfId="2" applyFont="1" applyFill="1" applyBorder="1" applyAlignment="1">
      <alignment horizontal="left" vertical="center" wrapText="1"/>
    </xf>
    <xf numFmtId="0" fontId="18" fillId="33" borderId="26" xfId="2" applyFont="1" applyFill="1" applyBorder="1" applyAlignment="1">
      <alignment horizontal="center" vertical="center" wrapText="1"/>
    </xf>
    <xf numFmtId="0" fontId="4" fillId="29" borderId="26" xfId="2" applyFont="1" applyFill="1" applyBorder="1" applyAlignment="1" applyProtection="1">
      <alignment vertical="center" wrapText="1"/>
      <protection locked="0" hidden="1"/>
    </xf>
    <xf numFmtId="0" fontId="4" fillId="29" borderId="26" xfId="2" applyFont="1" applyFill="1" applyBorder="1" applyAlignment="1">
      <alignment horizontal="left" vertical="center" wrapText="1"/>
    </xf>
    <xf numFmtId="0" fontId="4" fillId="10" borderId="26" xfId="0" applyFont="1" applyFill="1" applyBorder="1" applyAlignment="1">
      <alignment horizontal="justify" vertical="center" wrapText="1"/>
    </xf>
    <xf numFmtId="0" fontId="6" fillId="33" borderId="26" xfId="2" applyFont="1" applyFill="1" applyBorder="1" applyAlignment="1">
      <alignment horizontal="left" vertical="center" wrapText="1"/>
    </xf>
    <xf numFmtId="0" fontId="18" fillId="33" borderId="26" xfId="0" applyFont="1" applyFill="1" applyBorder="1" applyAlignment="1">
      <alignment horizontal="center" vertical="center" wrapText="1"/>
    </xf>
    <xf numFmtId="0" fontId="6" fillId="33" borderId="26" xfId="0" applyFont="1" applyFill="1" applyBorder="1" applyAlignment="1">
      <alignment vertical="center" wrapText="1"/>
    </xf>
    <xf numFmtId="0" fontId="6" fillId="33" borderId="26" xfId="0" applyFont="1" applyFill="1" applyBorder="1" applyAlignment="1">
      <alignment horizontal="center" vertical="center" wrapText="1"/>
    </xf>
    <xf numFmtId="0" fontId="3" fillId="29" borderId="26" xfId="2" applyFont="1" applyFill="1" applyBorder="1" applyAlignment="1">
      <alignment horizontal="center" vertical="center" wrapText="1"/>
    </xf>
    <xf numFmtId="0" fontId="13" fillId="29" borderId="26" xfId="2" applyFont="1" applyFill="1" applyBorder="1" applyAlignment="1">
      <alignment vertical="center" wrapText="1"/>
    </xf>
    <xf numFmtId="1" fontId="18" fillId="12" borderId="5" xfId="0" applyNumberFormat="1" applyFont="1" applyFill="1" applyBorder="1" applyAlignment="1">
      <alignment horizontal="center" vertical="center" wrapText="1"/>
    </xf>
    <xf numFmtId="2" fontId="18" fillId="12" borderId="5" xfId="0" applyNumberFormat="1" applyFont="1" applyFill="1" applyBorder="1" applyAlignment="1">
      <alignment horizontal="center" vertical="center" wrapText="1"/>
    </xf>
    <xf numFmtId="168" fontId="18" fillId="12" borderId="5" xfId="0" applyNumberFormat="1" applyFont="1" applyFill="1" applyBorder="1" applyAlignment="1">
      <alignment horizontal="center" vertical="center" wrapText="1"/>
    </xf>
    <xf numFmtId="168" fontId="6" fillId="39" borderId="26" xfId="1" applyNumberFormat="1" applyFont="1" applyFill="1" applyBorder="1" applyAlignment="1">
      <alignment horizontal="center" vertical="center" wrapText="1"/>
    </xf>
    <xf numFmtId="168" fontId="4" fillId="39" borderId="26" xfId="1" applyNumberFormat="1" applyFont="1" applyFill="1" applyBorder="1" applyAlignment="1">
      <alignment horizontal="center" vertical="center" wrapText="1"/>
    </xf>
    <xf numFmtId="1" fontId="18" fillId="12" borderId="26" xfId="0" applyNumberFormat="1" applyFont="1" applyFill="1" applyBorder="1" applyAlignment="1">
      <alignment horizontal="center" vertical="center" wrapText="1"/>
    </xf>
    <xf numFmtId="2" fontId="18" fillId="12" borderId="26" xfId="0" applyNumberFormat="1" applyFont="1" applyFill="1" applyBorder="1" applyAlignment="1">
      <alignment horizontal="center" vertical="center" wrapText="1"/>
    </xf>
    <xf numFmtId="168" fontId="18" fillId="12" borderId="26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Border="1" applyAlignment="1">
      <alignment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168" fontId="6" fillId="12" borderId="26" xfId="0" applyNumberFormat="1" applyFont="1" applyFill="1" applyBorder="1" applyAlignment="1">
      <alignment horizontal="center" vertical="center" wrapText="1"/>
    </xf>
    <xf numFmtId="168" fontId="4" fillId="12" borderId="26" xfId="0" applyNumberFormat="1" applyFont="1" applyFill="1" applyBorder="1" applyAlignment="1">
      <alignment horizontal="center" vertical="center" wrapText="1"/>
    </xf>
    <xf numFmtId="168" fontId="6" fillId="12" borderId="26" xfId="0" applyNumberFormat="1" applyFont="1" applyFill="1" applyBorder="1" applyAlignment="1">
      <alignment horizontal="center" vertical="center" wrapText="1" shrinkToFit="1"/>
    </xf>
    <xf numFmtId="1" fontId="6" fillId="0" borderId="26" xfId="0" applyNumberFormat="1" applyFont="1" applyBorder="1" applyAlignment="1">
      <alignment vertical="center" wrapText="1"/>
    </xf>
    <xf numFmtId="1" fontId="6" fillId="0" borderId="26" xfId="0" applyNumberFormat="1" applyFont="1" applyBorder="1" applyAlignment="1">
      <alignment horizontal="center" vertical="center" wrapText="1" shrinkToFit="1"/>
    </xf>
    <xf numFmtId="1" fontId="6" fillId="3" borderId="26" xfId="0" applyNumberFormat="1" applyFont="1" applyFill="1" applyBorder="1" applyAlignment="1">
      <alignment horizontal="center" vertical="center" wrapText="1" shrinkToFit="1"/>
    </xf>
    <xf numFmtId="2" fontId="6" fillId="0" borderId="26" xfId="0" applyNumberFormat="1" applyFont="1" applyBorder="1" applyAlignment="1">
      <alignment horizontal="center" vertical="center" wrapText="1" shrinkToFit="1"/>
    </xf>
    <xf numFmtId="1" fontId="6" fillId="8" borderId="26" xfId="0" applyNumberFormat="1" applyFont="1" applyFill="1" applyBorder="1" applyAlignment="1">
      <alignment horizontal="center" vertical="center" wrapText="1" shrinkToFit="1"/>
    </xf>
    <xf numFmtId="1" fontId="6" fillId="0" borderId="26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1" fontId="6" fillId="8" borderId="26" xfId="0" applyNumberFormat="1" applyFont="1" applyFill="1" applyBorder="1" applyAlignment="1">
      <alignment horizontal="center" vertical="center" wrapText="1"/>
    </xf>
    <xf numFmtId="1" fontId="6" fillId="8" borderId="26" xfId="0" applyNumberFormat="1" applyFont="1" applyFill="1" applyBorder="1" applyAlignment="1">
      <alignment vertical="center" wrapText="1"/>
    </xf>
    <xf numFmtId="168" fontId="28" fillId="41" borderId="26" xfId="0" applyNumberFormat="1" applyFont="1" applyFill="1" applyBorder="1" applyAlignment="1">
      <alignment horizontal="center" vertical="center" wrapText="1"/>
    </xf>
    <xf numFmtId="1" fontId="4" fillId="14" borderId="0" xfId="0" applyNumberFormat="1" applyFont="1" applyFill="1" applyAlignment="1">
      <alignment vertical="center" wrapText="1"/>
    </xf>
    <xf numFmtId="1" fontId="4" fillId="14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1" fontId="4" fillId="3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8" fontId="4" fillId="3" borderId="0" xfId="0" applyNumberFormat="1" applyFont="1" applyFill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vertical="center" wrapText="1"/>
    </xf>
    <xf numFmtId="168" fontId="18" fillId="12" borderId="12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1" fontId="4" fillId="8" borderId="26" xfId="0" applyNumberFormat="1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vertical="center" wrapText="1"/>
    </xf>
    <xf numFmtId="1" fontId="4" fillId="42" borderId="26" xfId="0" applyNumberFormat="1" applyFont="1" applyFill="1" applyBorder="1" applyAlignment="1">
      <alignment horizontal="center" vertical="center" wrapText="1"/>
    </xf>
    <xf numFmtId="1" fontId="4" fillId="8" borderId="26" xfId="0" applyNumberFormat="1" applyFont="1" applyFill="1" applyBorder="1" applyAlignment="1">
      <alignment vertical="center" wrapText="1"/>
    </xf>
    <xf numFmtId="2" fontId="4" fillId="8" borderId="26" xfId="0" applyNumberFormat="1" applyFont="1" applyFill="1" applyBorder="1" applyAlignment="1">
      <alignment horizontal="center" vertical="center" wrapText="1"/>
    </xf>
    <xf numFmtId="168" fontId="28" fillId="11" borderId="26" xfId="0" applyNumberFormat="1" applyFont="1" applyFill="1" applyBorder="1" applyAlignment="1">
      <alignment horizontal="center" vertical="center" wrapText="1"/>
    </xf>
    <xf numFmtId="1" fontId="18" fillId="39" borderId="26" xfId="0" applyNumberFormat="1" applyFont="1" applyFill="1" applyBorder="1" applyAlignment="1">
      <alignment horizontal="center" vertical="center" wrapText="1"/>
    </xf>
    <xf numFmtId="2" fontId="18" fillId="39" borderId="26" xfId="0" applyNumberFormat="1" applyFont="1" applyFill="1" applyBorder="1" applyAlignment="1">
      <alignment horizontal="center" vertical="center" wrapText="1"/>
    </xf>
    <xf numFmtId="168" fontId="18" fillId="39" borderId="26" xfId="0" applyNumberFormat="1" applyFont="1" applyFill="1" applyBorder="1" applyAlignment="1">
      <alignment horizontal="center" vertical="center" wrapText="1"/>
    </xf>
    <xf numFmtId="168" fontId="18" fillId="39" borderId="26" xfId="1" applyNumberFormat="1" applyFont="1" applyFill="1" applyBorder="1" applyAlignment="1">
      <alignment horizontal="center" vertical="center" wrapText="1"/>
    </xf>
    <xf numFmtId="0" fontId="14" fillId="17" borderId="26" xfId="0" applyFont="1" applyFill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0" fontId="4" fillId="17" borderId="26" xfId="0" applyFont="1" applyFill="1" applyBorder="1" applyAlignment="1">
      <alignment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 wrapText="1"/>
    </xf>
    <xf numFmtId="168" fontId="28" fillId="8" borderId="0" xfId="0" applyNumberFormat="1" applyFont="1" applyFill="1" applyAlignment="1">
      <alignment horizontal="center" vertical="center" wrapText="1"/>
    </xf>
    <xf numFmtId="0" fontId="19" fillId="8" borderId="26" xfId="0" applyFont="1" applyFill="1" applyBorder="1" applyAlignment="1">
      <alignment horizontal="left" vertical="center" wrapText="1"/>
    </xf>
    <xf numFmtId="4" fontId="6" fillId="39" borderId="26" xfId="0" applyNumberFormat="1" applyFont="1" applyFill="1" applyBorder="1" applyAlignment="1">
      <alignment horizontal="center" vertical="center" wrapText="1"/>
    </xf>
    <xf numFmtId="168" fontId="6" fillId="39" borderId="26" xfId="0" applyNumberFormat="1" applyFont="1" applyFill="1" applyBorder="1" applyAlignment="1">
      <alignment horizontal="center" vertical="center" wrapText="1"/>
    </xf>
    <xf numFmtId="168" fontId="4" fillId="39" borderId="26" xfId="0" applyNumberFormat="1" applyFont="1" applyFill="1" applyBorder="1" applyAlignment="1">
      <alignment horizontal="center" vertical="center" wrapText="1"/>
    </xf>
    <xf numFmtId="168" fontId="6" fillId="39" borderId="26" xfId="0" applyNumberFormat="1" applyFont="1" applyFill="1" applyBorder="1" applyAlignment="1">
      <alignment horizontal="center" vertical="center" wrapText="1" shrinkToFit="1"/>
    </xf>
    <xf numFmtId="1" fontId="4" fillId="0" borderId="26" xfId="0" applyNumberFormat="1" applyFont="1" applyBorder="1" applyAlignment="1">
      <alignment horizontal="left" vertical="center" wrapText="1"/>
    </xf>
    <xf numFmtId="1" fontId="4" fillId="3" borderId="26" xfId="0" applyNumberFormat="1" applyFont="1" applyFill="1" applyBorder="1" applyAlignment="1">
      <alignment horizontal="left" vertical="center" wrapText="1"/>
    </xf>
    <xf numFmtId="2" fontId="4" fillId="0" borderId="26" xfId="0" applyNumberFormat="1" applyFont="1" applyBorder="1" applyAlignment="1">
      <alignment horizontal="left" vertical="center" wrapText="1"/>
    </xf>
    <xf numFmtId="0" fontId="4" fillId="8" borderId="26" xfId="0" applyFont="1" applyFill="1" applyBorder="1" applyAlignment="1">
      <alignment horizontal="left" vertical="center" wrapText="1"/>
    </xf>
    <xf numFmtId="1" fontId="28" fillId="11" borderId="27" xfId="0" applyNumberFormat="1" applyFont="1" applyFill="1" applyBorder="1" applyAlignment="1">
      <alignment horizontal="left" vertical="center" wrapText="1"/>
    </xf>
    <xf numFmtId="0" fontId="28" fillId="11" borderId="29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  <protection locked="0" hidden="1"/>
    </xf>
    <xf numFmtId="164" fontId="6" fillId="0" borderId="26" xfId="2" applyNumberFormat="1" applyFont="1" applyBorder="1" applyAlignment="1">
      <alignment horizontal="center" vertical="center"/>
    </xf>
    <xf numFmtId="0" fontId="4" fillId="7" borderId="26" xfId="0" applyFont="1" applyFill="1" applyBorder="1" applyAlignment="1">
      <alignment vertical="center" wrapText="1"/>
    </xf>
    <xf numFmtId="0" fontId="4" fillId="8" borderId="0" xfId="0" applyFont="1" applyFill="1" applyAlignment="1">
      <alignment vertical="center" wrapText="1"/>
    </xf>
    <xf numFmtId="0" fontId="18" fillId="30" borderId="23" xfId="2" applyFont="1" applyFill="1" applyBorder="1" applyAlignment="1">
      <alignment horizontal="center" vertical="center" wrapText="1"/>
    </xf>
    <xf numFmtId="0" fontId="6" fillId="10" borderId="2" xfId="2" applyFont="1" applyFill="1" applyBorder="1" applyAlignment="1">
      <alignment horizontal="center" vertical="center" wrapText="1"/>
    </xf>
    <xf numFmtId="0" fontId="0" fillId="0" borderId="0" xfId="0" applyFont="1" applyFill="1" applyBorder="1"/>
    <xf numFmtId="14" fontId="7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9" fontId="3" fillId="0" borderId="0" xfId="0" applyNumberFormat="1" applyFont="1" applyFill="1" applyBorder="1" applyAlignment="1" applyProtection="1">
      <alignment horizontal="center" vertical="center" wrapText="1"/>
    </xf>
    <xf numFmtId="1" fontId="3" fillId="44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4" fillId="44" borderId="0" xfId="0" applyNumberFormat="1" applyFont="1" applyFill="1" applyBorder="1" applyAlignment="1" applyProtection="1">
      <alignment horizontal="left" vertical="center" wrapText="1"/>
    </xf>
    <xf numFmtId="1" fontId="4" fillId="44" borderId="0" xfId="0" applyNumberFormat="1" applyFont="1" applyFill="1" applyBorder="1" applyAlignment="1" applyProtection="1">
      <alignment vertical="center" wrapText="1"/>
    </xf>
    <xf numFmtId="2" fontId="4" fillId="44" borderId="0" xfId="0" applyNumberFormat="1" applyFont="1" applyFill="1" applyBorder="1" applyAlignment="1" applyProtection="1">
      <alignment vertical="center" wrapText="1"/>
    </xf>
    <xf numFmtId="9" fontId="4" fillId="45" borderId="31" xfId="10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vertical="center" wrapText="1"/>
    </xf>
    <xf numFmtId="9" fontId="4" fillId="44" borderId="0" xfId="0" applyNumberFormat="1" applyFont="1" applyFill="1" applyBorder="1" applyAlignment="1" applyProtection="1">
      <alignment vertical="center" wrapText="1"/>
    </xf>
    <xf numFmtId="1" fontId="41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1" fontId="7" fillId="44" borderId="0" xfId="0" applyNumberFormat="1" applyFont="1" applyFill="1" applyBorder="1" applyAlignment="1" applyProtection="1">
      <alignment horizontal="left" vertical="center" wrapText="1"/>
    </xf>
    <xf numFmtId="1" fontId="4" fillId="45" borderId="35" xfId="0" applyNumberFormat="1" applyFont="1" applyFill="1" applyBorder="1" applyAlignment="1" applyProtection="1">
      <alignment horizontal="center" vertical="center" wrapText="1"/>
    </xf>
    <xf numFmtId="1" fontId="3" fillId="44" borderId="0" xfId="0" applyNumberFormat="1" applyFont="1" applyFill="1" applyBorder="1" applyAlignment="1" applyProtection="1">
      <alignment horizontal="centerContinuous" vertical="center" wrapText="1"/>
    </xf>
    <xf numFmtId="1" fontId="3" fillId="45" borderId="2" xfId="0" applyNumberFormat="1" applyFont="1" applyFill="1" applyBorder="1" applyAlignment="1" applyProtection="1">
      <alignment horizontal="center" vertical="center" wrapText="1"/>
    </xf>
    <xf numFmtId="9" fontId="3" fillId="45" borderId="2" xfId="10" applyFont="1" applyFill="1" applyBorder="1" applyAlignment="1" applyProtection="1">
      <alignment horizontal="center" vertical="center" wrapText="1"/>
    </xf>
    <xf numFmtId="9" fontId="3" fillId="45" borderId="2" xfId="0" applyNumberFormat="1" applyFont="1" applyFill="1" applyBorder="1" applyAlignment="1" applyProtection="1">
      <alignment horizontal="center" vertical="center" wrapText="1"/>
    </xf>
    <xf numFmtId="1" fontId="3" fillId="44" borderId="0" xfId="0" applyNumberFormat="1" applyFont="1" applyFill="1" applyBorder="1" applyAlignment="1" applyProtection="1">
      <alignment vertical="center" wrapText="1"/>
      <protection locked="0" hidden="1"/>
    </xf>
    <xf numFmtId="9" fontId="42" fillId="0" borderId="31" xfId="10" applyFont="1" applyFill="1" applyBorder="1" applyAlignment="1" applyProtection="1">
      <alignment horizontal="center" vertical="center" wrapText="1"/>
    </xf>
    <xf numFmtId="1" fontId="4" fillId="45" borderId="2" xfId="0" applyNumberFormat="1" applyFont="1" applyFill="1" applyBorder="1" applyAlignment="1" applyProtection="1">
      <alignment horizontal="center" vertical="center" wrapText="1"/>
    </xf>
    <xf numFmtId="9" fontId="4" fillId="45" borderId="2" xfId="0" applyNumberFormat="1" applyFont="1" applyFill="1" applyBorder="1" applyAlignment="1" applyProtection="1">
      <alignment horizontal="center" vertical="center" wrapText="1"/>
    </xf>
    <xf numFmtId="1" fontId="4" fillId="44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41" fillId="0" borderId="35" xfId="0" applyNumberFormat="1" applyFont="1" applyFill="1" applyBorder="1" applyAlignment="1" applyProtection="1">
      <alignment horizontal="center" vertical="center" wrapText="1"/>
    </xf>
    <xf numFmtId="1" fontId="4" fillId="44" borderId="0" xfId="10" applyNumberFormat="1" applyFont="1" applyFill="1" applyBorder="1" applyAlignment="1" applyProtection="1">
      <alignment horizontal="center" vertical="center" wrapText="1"/>
      <protection locked="0" hidden="1"/>
    </xf>
    <xf numFmtId="1" fontId="41" fillId="0" borderId="5" xfId="0" applyNumberFormat="1" applyFont="1" applyFill="1" applyBorder="1" applyAlignment="1" applyProtection="1">
      <alignment horizontal="center" vertical="center" wrapText="1"/>
    </xf>
    <xf numFmtId="1" fontId="4" fillId="44" borderId="2" xfId="0" applyNumberFormat="1" applyFont="1" applyFill="1" applyBorder="1" applyAlignment="1" applyProtection="1">
      <alignment horizontal="left" vertical="center" wrapText="1"/>
      <protection locked="0"/>
    </xf>
    <xf numFmtId="37" fontId="4" fillId="44" borderId="2" xfId="0" applyNumberFormat="1" applyFont="1" applyFill="1" applyBorder="1" applyAlignment="1">
      <alignment horizontal="center" vertical="center" wrapText="1"/>
    </xf>
    <xf numFmtId="37" fontId="4" fillId="44" borderId="2" xfId="0" applyNumberFormat="1" applyFont="1" applyFill="1" applyBorder="1" applyAlignment="1" applyProtection="1">
      <alignment horizontal="center" vertical="center" wrapText="1"/>
      <protection locked="0"/>
    </xf>
    <xf numFmtId="39" fontId="4" fillId="44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44" borderId="2" xfId="0" applyNumberFormat="1" applyFont="1" applyFill="1" applyBorder="1" applyAlignment="1" applyProtection="1">
      <alignment horizontal="center" vertical="center" wrapText="1"/>
    </xf>
    <xf numFmtId="2" fontId="4" fillId="44" borderId="2" xfId="0" applyNumberFormat="1" applyFont="1" applyFill="1" applyBorder="1" applyAlignment="1" applyProtection="1">
      <alignment horizontal="center" vertical="center" wrapText="1"/>
      <protection locked="0"/>
    </xf>
    <xf numFmtId="37" fontId="3" fillId="46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44" borderId="2" xfId="0" applyNumberFormat="1" applyFont="1" applyFill="1" applyBorder="1" applyAlignment="1" applyProtection="1">
      <alignment horizontal="center" vertical="center" wrapText="1"/>
    </xf>
    <xf numFmtId="9" fontId="3" fillId="44" borderId="0" xfId="0" applyNumberFormat="1" applyFont="1" applyFill="1" applyBorder="1" applyAlignment="1" applyProtection="1">
      <alignment horizontal="center" vertical="center" wrapText="1"/>
      <protection locked="0"/>
    </xf>
    <xf numFmtId="1" fontId="41" fillId="44" borderId="2" xfId="0" applyNumberFormat="1" applyFont="1" applyFill="1" applyBorder="1" applyAlignment="1" applyProtection="1">
      <alignment horizontal="center" vertical="center" wrapText="1"/>
    </xf>
    <xf numFmtId="1" fontId="41" fillId="4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4" borderId="0" xfId="0" applyFont="1" applyFill="1" applyBorder="1"/>
    <xf numFmtId="37" fontId="3" fillId="44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44" borderId="2" xfId="0" applyNumberFormat="1" applyFont="1" applyFill="1" applyBorder="1" applyAlignment="1" applyProtection="1">
      <alignment horizontal="left" vertical="center" wrapText="1"/>
    </xf>
    <xf numFmtId="9" fontId="3" fillId="47" borderId="2" xfId="0" applyNumberFormat="1" applyFont="1" applyFill="1" applyBorder="1" applyAlignment="1" applyProtection="1">
      <alignment horizontal="center" vertical="center" wrapText="1"/>
    </xf>
    <xf numFmtId="1" fontId="3" fillId="44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42" fillId="48" borderId="2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2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9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41" fillId="0" borderId="0" xfId="0" applyNumberFormat="1" applyFont="1" applyFill="1" applyBorder="1" applyAlignment="1" applyProtection="1">
      <alignment vertical="center" wrapText="1"/>
      <protection locked="0" hidden="1"/>
    </xf>
    <xf numFmtId="0" fontId="41" fillId="0" borderId="0" xfId="0" applyFont="1" applyFill="1" applyBorder="1" applyAlignment="1" applyProtection="1">
      <alignment vertical="center" wrapText="1"/>
      <protection locked="0" hidden="1"/>
    </xf>
    <xf numFmtId="1" fontId="12" fillId="0" borderId="0" xfId="0" applyNumberFormat="1" applyFont="1" applyFill="1" applyBorder="1" applyAlignment="1" applyProtection="1">
      <alignment horizontal="left" vertical="center" wrapText="1"/>
      <protection locked="0" hidden="1"/>
    </xf>
    <xf numFmtId="1" fontId="4" fillId="0" borderId="0" xfId="0" applyNumberFormat="1" applyFont="1" applyFill="1" applyBorder="1" applyAlignment="1" applyProtection="1">
      <alignment vertical="center" wrapText="1"/>
      <protection locked="0" hidden="1"/>
    </xf>
    <xf numFmtId="9" fontId="4" fillId="0" borderId="0" xfId="0" applyNumberFormat="1" applyFont="1" applyFill="1" applyBorder="1" applyAlignment="1" applyProtection="1">
      <alignment vertical="center" wrapText="1"/>
      <protection locked="0" hidden="1"/>
    </xf>
    <xf numFmtId="37" fontId="4" fillId="49" borderId="2" xfId="0" applyNumberFormat="1" applyFont="1" applyFill="1" applyBorder="1" applyAlignment="1">
      <alignment horizontal="center" vertical="center" wrapText="1"/>
    </xf>
    <xf numFmtId="37" fontId="4" fillId="49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49" borderId="2" xfId="0" applyNumberFormat="1" applyFont="1" applyFill="1" applyBorder="1" applyAlignment="1" applyProtection="1">
      <alignment horizontal="center" vertical="center" wrapText="1"/>
    </xf>
    <xf numFmtId="164" fontId="2" fillId="0" borderId="0" xfId="2" applyNumberFormat="1" applyAlignment="1">
      <alignment vertical="center"/>
    </xf>
    <xf numFmtId="164" fontId="3" fillId="20" borderId="5" xfId="2" applyNumberFormat="1" applyFont="1" applyFill="1" applyBorder="1" applyAlignment="1">
      <alignment horizontal="center" vertical="center"/>
    </xf>
    <xf numFmtId="164" fontId="25" fillId="9" borderId="31" xfId="2" applyNumberFormat="1" applyFont="1" applyFill="1" applyBorder="1" applyAlignment="1">
      <alignment horizontal="center" vertical="center"/>
    </xf>
    <xf numFmtId="164" fontId="3" fillId="20" borderId="2" xfId="2" applyNumberFormat="1" applyFont="1" applyFill="1" applyBorder="1" applyAlignment="1">
      <alignment horizontal="center" vertical="center"/>
    </xf>
    <xf numFmtId="0" fontId="12" fillId="38" borderId="26" xfId="2" applyFont="1" applyFill="1" applyBorder="1" applyAlignment="1">
      <alignment horizontal="left" vertical="center" wrapText="1"/>
    </xf>
    <xf numFmtId="0" fontId="43" fillId="50" borderId="2" xfId="2" applyFont="1" applyFill="1" applyBorder="1" applyAlignment="1">
      <alignment horizontal="center" vertical="center" wrapText="1"/>
    </xf>
    <xf numFmtId="0" fontId="43" fillId="50" borderId="2" xfId="2" applyFont="1" applyFill="1" applyBorder="1" applyAlignment="1">
      <alignment horizontal="left" vertical="center" wrapText="1"/>
    </xf>
    <xf numFmtId="0" fontId="10" fillId="50" borderId="2" xfId="2" applyFont="1" applyFill="1" applyBorder="1" applyAlignment="1">
      <alignment horizontal="justify" vertical="center" wrapText="1"/>
    </xf>
    <xf numFmtId="0" fontId="25" fillId="51" borderId="26" xfId="2" applyFont="1" applyFill="1" applyBorder="1" applyAlignment="1">
      <alignment horizontal="center" vertical="center" wrapText="1"/>
    </xf>
    <xf numFmtId="0" fontId="19" fillId="51" borderId="26" xfId="2" applyFont="1" applyFill="1" applyBorder="1" applyAlignment="1">
      <alignment vertical="center" wrapText="1"/>
    </xf>
    <xf numFmtId="0" fontId="19" fillId="51" borderId="26" xfId="2" applyFont="1" applyFill="1" applyBorder="1" applyAlignment="1">
      <alignment horizontal="center" vertical="center" wrapText="1"/>
    </xf>
    <xf numFmtId="0" fontId="25" fillId="51" borderId="26" xfId="2" applyFont="1" applyFill="1" applyBorder="1" applyAlignment="1">
      <alignment vertical="center" wrapText="1"/>
    </xf>
    <xf numFmtId="0" fontId="16" fillId="51" borderId="26" xfId="2" applyFont="1" applyFill="1" applyBorder="1" applyAlignment="1">
      <alignment horizontal="left" vertical="center" wrapText="1"/>
    </xf>
    <xf numFmtId="0" fontId="12" fillId="51" borderId="26" xfId="2" applyFont="1" applyFill="1" applyBorder="1" applyAlignment="1">
      <alignment vertical="center" wrapText="1"/>
    </xf>
    <xf numFmtId="0" fontId="16" fillId="51" borderId="26" xfId="2" applyFont="1" applyFill="1" applyBorder="1" applyAlignment="1">
      <alignment vertical="center" wrapText="1"/>
    </xf>
    <xf numFmtId="0" fontId="4" fillId="51" borderId="26" xfId="2" applyFont="1" applyFill="1" applyBorder="1" applyAlignment="1">
      <alignment vertical="center" wrapText="1"/>
    </xf>
    <xf numFmtId="0" fontId="19" fillId="51" borderId="26" xfId="2" applyFont="1" applyFill="1" applyBorder="1" applyAlignment="1" applyProtection="1">
      <alignment vertical="center" wrapText="1"/>
      <protection locked="0" hidden="1"/>
    </xf>
    <xf numFmtId="0" fontId="19" fillId="51" borderId="26" xfId="2" applyFont="1" applyFill="1" applyBorder="1" applyAlignment="1" applyProtection="1">
      <alignment horizontal="center" vertical="center" wrapText="1"/>
      <protection locked="0" hidden="1"/>
    </xf>
    <xf numFmtId="0" fontId="26" fillId="51" borderId="26" xfId="2" applyFont="1" applyFill="1" applyBorder="1" applyAlignment="1">
      <alignment vertical="center" wrapText="1"/>
    </xf>
    <xf numFmtId="0" fontId="18" fillId="32" borderId="5" xfId="2" applyFont="1" applyFill="1" applyBorder="1" applyAlignment="1">
      <alignment horizontal="center" vertical="center" wrapText="1"/>
    </xf>
    <xf numFmtId="0" fontId="6" fillId="38" borderId="2" xfId="2" applyFont="1" applyFill="1" applyBorder="1" applyAlignment="1">
      <alignment horizontal="center" vertical="center" wrapText="1"/>
    </xf>
    <xf numFmtId="0" fontId="18" fillId="33" borderId="2" xfId="0" applyFont="1" applyFill="1" applyBorder="1" applyAlignment="1">
      <alignment horizontal="center" vertical="center" wrapText="1"/>
    </xf>
    <xf numFmtId="0" fontId="6" fillId="33" borderId="2" xfId="2" applyFont="1" applyFill="1" applyBorder="1" applyAlignment="1">
      <alignment horizontal="left" vertical="center" wrapText="1"/>
    </xf>
    <xf numFmtId="0" fontId="10" fillId="16" borderId="2" xfId="2" applyFont="1" applyFill="1" applyBorder="1" applyAlignment="1">
      <alignment horizontal="center" vertical="center" wrapText="1"/>
    </xf>
    <xf numFmtId="0" fontId="10" fillId="16" borderId="2" xfId="2" applyFont="1" applyFill="1" applyBorder="1" applyAlignment="1">
      <alignment vertical="center" wrapText="1"/>
    </xf>
    <xf numFmtId="0" fontId="34" fillId="16" borderId="2" xfId="2" applyFont="1" applyFill="1" applyBorder="1" applyAlignment="1">
      <alignment horizontal="justify" vertical="center" wrapText="1"/>
    </xf>
    <xf numFmtId="0" fontId="33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16" borderId="2" xfId="2" applyFont="1" applyFill="1" applyBorder="1" applyAlignment="1">
      <alignment horizontal="left" vertical="center" wrapText="1"/>
    </xf>
    <xf numFmtId="0" fontId="4" fillId="16" borderId="2" xfId="2" applyFont="1" applyFill="1" applyBorder="1" applyAlignment="1">
      <alignment horizontal="center" vertical="center" wrapText="1"/>
    </xf>
    <xf numFmtId="0" fontId="4" fillId="16" borderId="2" xfId="2" applyFont="1" applyFill="1" applyBorder="1" applyAlignment="1">
      <alignment vertical="center" wrapText="1"/>
    </xf>
    <xf numFmtId="0" fontId="4" fillId="16" borderId="2" xfId="2" applyFont="1" applyFill="1" applyBorder="1" applyAlignment="1">
      <alignment horizontal="justify" vertical="center" wrapText="1"/>
    </xf>
    <xf numFmtId="0" fontId="38" fillId="0" borderId="0" xfId="0" applyFont="1" applyFill="1" applyBorder="1" applyAlignment="1" applyProtection="1">
      <alignment horizontal="center" vertical="center" wrapText="1"/>
      <protection locked="0" hidden="1"/>
    </xf>
    <xf numFmtId="0" fontId="36" fillId="0" borderId="0" xfId="2" applyFont="1" applyFill="1" applyAlignment="1">
      <alignment vertical="center" wrapText="1"/>
    </xf>
    <xf numFmtId="0" fontId="36" fillId="0" borderId="0" xfId="2" applyFont="1" applyAlignment="1">
      <alignment vertical="center" wrapText="1"/>
    </xf>
    <xf numFmtId="0" fontId="3" fillId="16" borderId="2" xfId="2" applyFont="1" applyFill="1" applyBorder="1" applyAlignment="1">
      <alignment horizontal="center" vertical="center" wrapText="1"/>
    </xf>
    <xf numFmtId="164" fontId="6" fillId="52" borderId="2" xfId="2" applyNumberFormat="1" applyFont="1" applyFill="1" applyBorder="1" applyAlignment="1">
      <alignment vertical="center" wrapText="1"/>
    </xf>
    <xf numFmtId="164" fontId="4" fillId="52" borderId="2" xfId="2" applyNumberFormat="1" applyFont="1" applyFill="1" applyBorder="1" applyAlignment="1">
      <alignment vertical="center" wrapText="1"/>
    </xf>
    <xf numFmtId="164" fontId="6" fillId="52" borderId="2" xfId="2" applyNumberFormat="1" applyFont="1" applyFill="1" applyBorder="1" applyAlignment="1">
      <alignment vertical="center"/>
    </xf>
    <xf numFmtId="164" fontId="4" fillId="52" borderId="2" xfId="2" applyNumberFormat="1" applyFont="1" applyFill="1" applyBorder="1" applyAlignment="1">
      <alignment vertical="center"/>
    </xf>
    <xf numFmtId="164" fontId="4" fillId="52" borderId="6" xfId="2" applyNumberFormat="1" applyFont="1" applyFill="1" applyBorder="1" applyAlignment="1">
      <alignment vertical="center"/>
    </xf>
    <xf numFmtId="164" fontId="6" fillId="52" borderId="2" xfId="3" applyFont="1" applyFill="1" applyBorder="1" applyAlignment="1">
      <alignment vertical="center"/>
    </xf>
    <xf numFmtId="164" fontId="12" fillId="0" borderId="2" xfId="2" applyNumberFormat="1" applyFont="1" applyBorder="1" applyAlignment="1">
      <alignment horizontal="center" vertical="center"/>
    </xf>
    <xf numFmtId="0" fontId="4" fillId="52" borderId="26" xfId="0" applyFont="1" applyFill="1" applyBorder="1" applyAlignment="1">
      <alignment vertical="center" wrapText="1"/>
    </xf>
    <xf numFmtId="164" fontId="12" fillId="0" borderId="2" xfId="2" applyNumberFormat="1" applyFont="1" applyBorder="1" applyAlignment="1">
      <alignment horizontal="center" vertical="center" wrapText="1"/>
    </xf>
    <xf numFmtId="164" fontId="6" fillId="52" borderId="26" xfId="2" applyNumberFormat="1" applyFont="1" applyFill="1" applyBorder="1" applyAlignment="1">
      <alignment vertical="center"/>
    </xf>
    <xf numFmtId="1" fontId="6" fillId="8" borderId="2" xfId="2" applyNumberFormat="1" applyFont="1" applyFill="1" applyBorder="1" applyAlignment="1">
      <alignment horizontal="center" vertical="center"/>
    </xf>
    <xf numFmtId="1" fontId="6" fillId="8" borderId="2" xfId="2" applyNumberFormat="1" applyFont="1" applyFill="1" applyBorder="1" applyAlignment="1">
      <alignment horizontal="center" vertical="center" wrapText="1"/>
    </xf>
    <xf numFmtId="166" fontId="6" fillId="8" borderId="2" xfId="2" applyNumberFormat="1" applyFont="1" applyFill="1" applyBorder="1" applyAlignment="1">
      <alignment horizontal="center" vertical="center"/>
    </xf>
    <xf numFmtId="2" fontId="6" fillId="8" borderId="2" xfId="2" applyNumberFormat="1" applyFont="1" applyFill="1" applyBorder="1" applyAlignment="1">
      <alignment horizontal="center" vertical="center"/>
    </xf>
    <xf numFmtId="0" fontId="2" fillId="8" borderId="0" xfId="2" applyFill="1" applyBorder="1" applyAlignment="1">
      <alignment vertical="center"/>
    </xf>
    <xf numFmtId="2" fontId="6" fillId="8" borderId="2" xfId="2" applyNumberFormat="1" applyFont="1" applyFill="1" applyBorder="1" applyAlignment="1">
      <alignment horizontal="right" vertical="center"/>
    </xf>
    <xf numFmtId="2" fontId="6" fillId="52" borderId="2" xfId="2" applyNumberFormat="1" applyFont="1" applyFill="1" applyBorder="1" applyAlignment="1">
      <alignment horizontal="right" vertical="center"/>
    </xf>
    <xf numFmtId="168" fontId="6" fillId="52" borderId="2" xfId="2" applyNumberFormat="1" applyFont="1" applyFill="1" applyBorder="1" applyAlignment="1">
      <alignment horizontal="center" vertical="center"/>
    </xf>
    <xf numFmtId="3" fontId="6" fillId="52" borderId="2" xfId="2" applyNumberFormat="1" applyFont="1" applyFill="1" applyBorder="1" applyAlignment="1">
      <alignment horizontal="center" vertical="center"/>
    </xf>
    <xf numFmtId="1" fontId="6" fillId="52" borderId="2" xfId="2" applyNumberFormat="1" applyFont="1" applyFill="1" applyBorder="1" applyAlignment="1">
      <alignment vertical="center"/>
    </xf>
    <xf numFmtId="164" fontId="6" fillId="52" borderId="2" xfId="2" applyNumberFormat="1" applyFont="1" applyFill="1" applyBorder="1" applyAlignment="1">
      <alignment horizontal="left" vertical="center"/>
    </xf>
    <xf numFmtId="164" fontId="6" fillId="52" borderId="2" xfId="3" applyFont="1" applyFill="1" applyBorder="1" applyAlignment="1">
      <alignment vertical="center" wrapText="1"/>
    </xf>
    <xf numFmtId="164" fontId="2" fillId="52" borderId="0" xfId="2" applyNumberFormat="1" applyFill="1" applyAlignment="1">
      <alignment vertical="center"/>
    </xf>
    <xf numFmtId="164" fontId="6" fillId="52" borderId="2" xfId="2" applyNumberFormat="1" applyFont="1" applyFill="1" applyBorder="1" applyAlignment="1">
      <alignment vertical="center" wrapText="1" shrinkToFit="1"/>
    </xf>
    <xf numFmtId="164" fontId="12" fillId="8" borderId="2" xfId="2" applyNumberFormat="1" applyFont="1" applyFill="1" applyBorder="1" applyAlignment="1">
      <alignment horizontal="center" vertical="center"/>
    </xf>
    <xf numFmtId="164" fontId="4" fillId="52" borderId="2" xfId="3" applyFont="1" applyFill="1" applyBorder="1" applyAlignment="1">
      <alignment vertical="center"/>
    </xf>
    <xf numFmtId="164" fontId="4" fillId="52" borderId="2" xfId="3" applyFont="1" applyFill="1" applyBorder="1" applyAlignment="1">
      <alignment horizontal="left" vertical="center"/>
    </xf>
    <xf numFmtId="164" fontId="4" fillId="52" borderId="26" xfId="2" applyNumberFormat="1" applyFont="1" applyFill="1" applyBorder="1" applyAlignment="1">
      <alignment vertical="center"/>
    </xf>
    <xf numFmtId="164" fontId="6" fillId="52" borderId="6" xfId="2" applyNumberFormat="1" applyFont="1" applyFill="1" applyBorder="1" applyAlignment="1">
      <alignment vertical="center"/>
    </xf>
    <xf numFmtId="164" fontId="4" fillId="52" borderId="5" xfId="2" applyNumberFormat="1" applyFont="1" applyFill="1" applyBorder="1" applyAlignment="1">
      <alignment vertical="center"/>
    </xf>
    <xf numFmtId="164" fontId="3" fillId="8" borderId="0" xfId="2" applyNumberFormat="1" applyFont="1" applyFill="1" applyBorder="1" applyAlignment="1">
      <alignment horizontal="center" vertical="center" wrapText="1"/>
    </xf>
    <xf numFmtId="164" fontId="3" fillId="8" borderId="0" xfId="2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justify" vertical="center" wrapText="1"/>
    </xf>
    <xf numFmtId="1" fontId="2" fillId="8" borderId="2" xfId="2" applyNumberFormat="1" applyFont="1" applyFill="1" applyBorder="1" applyAlignment="1">
      <alignment horizontal="center" vertical="center"/>
    </xf>
    <xf numFmtId="1" fontId="2" fillId="8" borderId="2" xfId="2" applyNumberFormat="1" applyFont="1" applyFill="1" applyBorder="1" applyAlignment="1">
      <alignment horizontal="center" vertical="center" wrapText="1"/>
    </xf>
    <xf numFmtId="165" fontId="2" fillId="8" borderId="2" xfId="2" applyNumberFormat="1" applyFont="1" applyFill="1" applyBorder="1" applyAlignment="1">
      <alignment horizontal="center" vertical="center"/>
    </xf>
    <xf numFmtId="167" fontId="2" fillId="8" borderId="2" xfId="2" applyNumberFormat="1" applyFont="1" applyFill="1" applyBorder="1" applyAlignment="1">
      <alignment horizontal="center" vertical="center"/>
    </xf>
    <xf numFmtId="168" fontId="2" fillId="8" borderId="2" xfId="2" applyNumberFormat="1" applyFont="1" applyFill="1" applyBorder="1" applyAlignment="1">
      <alignment horizontal="center" vertical="center"/>
    </xf>
    <xf numFmtId="167" fontId="2" fillId="8" borderId="0" xfId="2" applyNumberFormat="1" applyFont="1" applyFill="1" applyBorder="1" applyAlignment="1">
      <alignment horizontal="left" vertical="center"/>
    </xf>
    <xf numFmtId="167" fontId="2" fillId="8" borderId="0" xfId="2" applyNumberFormat="1" applyFont="1" applyFill="1" applyBorder="1" applyAlignment="1">
      <alignment horizontal="center" vertical="center"/>
    </xf>
    <xf numFmtId="3" fontId="7" fillId="8" borderId="0" xfId="2" applyNumberFormat="1" applyFont="1" applyFill="1" applyBorder="1" applyAlignment="1">
      <alignment horizontal="center" vertical="center"/>
    </xf>
    <xf numFmtId="0" fontId="2" fillId="8" borderId="0" xfId="2" applyFont="1" applyFill="1" applyBorder="1" applyAlignment="1">
      <alignment vertical="center"/>
    </xf>
    <xf numFmtId="0" fontId="2" fillId="8" borderId="0" xfId="2" applyFont="1" applyFill="1" applyAlignment="1">
      <alignment vertical="center"/>
    </xf>
    <xf numFmtId="167" fontId="2" fillId="8" borderId="0" xfId="2" applyNumberFormat="1" applyFont="1" applyFill="1" applyBorder="1" applyAlignment="1">
      <alignment vertical="center"/>
    </xf>
    <xf numFmtId="1" fontId="44" fillId="8" borderId="2" xfId="2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justify" vertical="center"/>
    </xf>
    <xf numFmtId="0" fontId="2" fillId="8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/>
    </xf>
    <xf numFmtId="164" fontId="3" fillId="0" borderId="0" xfId="2" applyNumberFormat="1" applyFont="1" applyBorder="1" applyAlignment="1">
      <alignment vertical="center"/>
    </xf>
    <xf numFmtId="164" fontId="3" fillId="0" borderId="0" xfId="2" applyNumberFormat="1" applyFont="1" applyBorder="1" applyAlignment="1">
      <alignment horizontal="center" vertical="center"/>
    </xf>
    <xf numFmtId="164" fontId="2" fillId="0" borderId="0" xfId="2" applyNumberFormat="1" applyBorder="1" applyAlignment="1">
      <alignment horizontal="center" vertical="center"/>
    </xf>
    <xf numFmtId="164" fontId="2" fillId="8" borderId="0" xfId="2" applyNumberFormat="1" applyFill="1" applyAlignment="1">
      <alignment horizontal="center" vertical="center" wrapText="1"/>
    </xf>
    <xf numFmtId="164" fontId="7" fillId="8" borderId="0" xfId="2" applyNumberFormat="1" applyFont="1" applyFill="1" applyAlignment="1">
      <alignment horizontal="center" vertical="center"/>
    </xf>
    <xf numFmtId="0" fontId="2" fillId="8" borderId="0" xfId="0" applyFont="1" applyFill="1" applyBorder="1" applyAlignment="1">
      <alignment horizontal="justify" vertical="center" wrapText="1"/>
    </xf>
    <xf numFmtId="1" fontId="2" fillId="8" borderId="0" xfId="2" applyNumberFormat="1" applyFont="1" applyFill="1" applyBorder="1" applyAlignment="1">
      <alignment horizontal="center" vertical="center"/>
    </xf>
    <xf numFmtId="165" fontId="2" fillId="8" borderId="0" xfId="2" applyNumberFormat="1" applyFont="1" applyFill="1" applyBorder="1" applyAlignment="1">
      <alignment horizontal="center" vertical="center"/>
    </xf>
    <xf numFmtId="168" fontId="2" fillId="8" borderId="0" xfId="2" applyNumberFormat="1" applyFont="1" applyFill="1" applyBorder="1" applyAlignment="1">
      <alignment horizontal="center" vertical="center"/>
    </xf>
    <xf numFmtId="164" fontId="3" fillId="19" borderId="0" xfId="2" applyNumberFormat="1" applyFont="1" applyFill="1" applyBorder="1" applyAlignment="1">
      <alignment horizontal="center" vertical="center"/>
    </xf>
    <xf numFmtId="164" fontId="4" fillId="8" borderId="0" xfId="2" applyNumberFormat="1" applyFont="1" applyFill="1" applyBorder="1" applyAlignment="1">
      <alignment vertical="center"/>
    </xf>
    <xf numFmtId="164" fontId="19" fillId="8" borderId="0" xfId="2" applyNumberFormat="1" applyFont="1" applyFill="1" applyBorder="1" applyAlignment="1">
      <alignment vertical="center"/>
    </xf>
    <xf numFmtId="164" fontId="19" fillId="8" borderId="0" xfId="2" applyNumberFormat="1" applyFont="1" applyFill="1" applyBorder="1" applyAlignment="1">
      <alignment horizontal="center" vertical="center"/>
    </xf>
    <xf numFmtId="164" fontId="19" fillId="8" borderId="0" xfId="2" applyNumberFormat="1" applyFont="1" applyFill="1" applyBorder="1" applyAlignment="1">
      <alignment horizontal="center" vertical="center" wrapText="1"/>
    </xf>
    <xf numFmtId="164" fontId="25" fillId="8" borderId="0" xfId="2" applyNumberFormat="1" applyFont="1" applyFill="1" applyBorder="1" applyAlignment="1">
      <alignment horizontal="center" vertical="center"/>
    </xf>
    <xf numFmtId="164" fontId="2" fillId="8" borderId="0" xfId="2" applyNumberFormat="1" applyFill="1" applyBorder="1" applyAlignment="1">
      <alignment horizontal="center" vertical="center"/>
    </xf>
    <xf numFmtId="164" fontId="4" fillId="8" borderId="0" xfId="2" applyNumberFormat="1" applyFont="1" applyFill="1" applyBorder="1" applyAlignment="1">
      <alignment horizontal="center" vertical="center"/>
    </xf>
    <xf numFmtId="164" fontId="3" fillId="53" borderId="2" xfId="2" applyNumberFormat="1" applyFont="1" applyFill="1" applyBorder="1" applyAlignment="1">
      <alignment vertical="center"/>
    </xf>
    <xf numFmtId="164" fontId="18" fillId="32" borderId="2" xfId="2" applyNumberFormat="1" applyFont="1" applyFill="1" applyBorder="1" applyAlignment="1">
      <alignment horizontal="center" vertical="center" wrapText="1"/>
    </xf>
    <xf numFmtId="164" fontId="2" fillId="32" borderId="2" xfId="2" applyNumberFormat="1" applyFill="1" applyBorder="1" applyAlignment="1">
      <alignment horizontal="center" vertical="center"/>
    </xf>
    <xf numFmtId="164" fontId="4" fillId="32" borderId="2" xfId="2" applyNumberFormat="1" applyFont="1" applyFill="1" applyBorder="1" applyAlignment="1">
      <alignment horizontal="center" vertical="center"/>
    </xf>
    <xf numFmtId="164" fontId="3" fillId="8" borderId="0" xfId="2" applyNumberFormat="1" applyFont="1" applyFill="1" applyBorder="1" applyAlignment="1">
      <alignment vertical="center"/>
    </xf>
    <xf numFmtId="164" fontId="2" fillId="8" borderId="0" xfId="2" applyNumberFormat="1" applyFill="1" applyBorder="1" applyAlignment="1">
      <alignment vertical="center"/>
    </xf>
    <xf numFmtId="164" fontId="4" fillId="8" borderId="0" xfId="2" applyNumberFormat="1" applyFont="1" applyFill="1" applyBorder="1" applyAlignment="1">
      <alignment horizontal="center" vertical="center" wrapText="1"/>
    </xf>
    <xf numFmtId="164" fontId="3" fillId="54" borderId="0" xfId="2" applyNumberFormat="1" applyFont="1" applyFill="1" applyBorder="1" applyAlignment="1">
      <alignment vertical="center"/>
    </xf>
    <xf numFmtId="164" fontId="29" fillId="8" borderId="0" xfId="2" applyNumberFormat="1" applyFont="1" applyFill="1" applyAlignment="1">
      <alignment vertical="center"/>
    </xf>
    <xf numFmtId="164" fontId="11" fillId="8" borderId="0" xfId="2" applyNumberFormat="1" applyFont="1" applyFill="1" applyAlignment="1">
      <alignment vertical="center"/>
    </xf>
    <xf numFmtId="164" fontId="6" fillId="8" borderId="0" xfId="2" applyNumberFormat="1" applyFont="1" applyFill="1" applyAlignment="1">
      <alignment vertical="center"/>
    </xf>
    <xf numFmtId="164" fontId="3" fillId="8" borderId="0" xfId="2" applyNumberFormat="1" applyFont="1" applyFill="1" applyAlignment="1">
      <alignment vertical="center"/>
    </xf>
    <xf numFmtId="39" fontId="12" fillId="44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45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7" borderId="26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8" fillId="27" borderId="26" xfId="2" applyFont="1" applyFill="1" applyBorder="1" applyAlignment="1">
      <alignment horizontal="center" vertical="center" wrapText="1"/>
    </xf>
    <xf numFmtId="0" fontId="28" fillId="28" borderId="26" xfId="2" applyFont="1" applyFill="1" applyBorder="1" applyAlignment="1">
      <alignment horizontal="center" vertical="center" wrapText="1"/>
    </xf>
    <xf numFmtId="0" fontId="18" fillId="30" borderId="5" xfId="2" applyFont="1" applyFill="1" applyBorder="1" applyAlignment="1">
      <alignment horizontal="center" vertical="center" wrapText="1"/>
    </xf>
    <xf numFmtId="0" fontId="28" fillId="31" borderId="26" xfId="2" applyFont="1" applyFill="1" applyBorder="1" applyAlignment="1">
      <alignment horizontal="center" vertical="center" wrapText="1"/>
    </xf>
    <xf numFmtId="0" fontId="3" fillId="32" borderId="26" xfId="2" applyFont="1" applyFill="1" applyBorder="1" applyAlignment="1">
      <alignment horizontal="center" vertical="center" wrapText="1"/>
    </xf>
    <xf numFmtId="0" fontId="28" fillId="27" borderId="27" xfId="2" applyFont="1" applyFill="1" applyBorder="1" applyAlignment="1">
      <alignment horizontal="center" vertical="center" wrapText="1"/>
    </xf>
    <xf numFmtId="0" fontId="28" fillId="27" borderId="29" xfId="2" applyFont="1" applyFill="1" applyBorder="1" applyAlignment="1">
      <alignment horizontal="center" vertical="center" wrapText="1"/>
    </xf>
    <xf numFmtId="0" fontId="28" fillId="27" borderId="3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3" fillId="32" borderId="27" xfId="0" applyFont="1" applyFill="1" applyBorder="1" applyAlignment="1" applyProtection="1">
      <alignment horizontal="center" vertical="center" wrapText="1"/>
      <protection locked="0" hidden="1"/>
    </xf>
    <xf numFmtId="0" fontId="3" fillId="32" borderId="29" xfId="0" applyFont="1" applyFill="1" applyBorder="1" applyAlignment="1" applyProtection="1">
      <alignment horizontal="center" vertical="center" wrapText="1"/>
      <protection locked="0" hidden="1"/>
    </xf>
    <xf numFmtId="0" fontId="3" fillId="32" borderId="30" xfId="0" applyFont="1" applyFill="1" applyBorder="1" applyAlignment="1" applyProtection="1">
      <alignment horizontal="center" vertical="center" wrapText="1"/>
      <protection locked="0" hidden="1"/>
    </xf>
    <xf numFmtId="0" fontId="18" fillId="7" borderId="18" xfId="2" applyFont="1" applyFill="1" applyBorder="1" applyAlignment="1">
      <alignment horizontal="center" vertical="center" wrapText="1"/>
    </xf>
    <xf numFmtId="0" fontId="18" fillId="7" borderId="24" xfId="2" applyFont="1" applyFill="1" applyBorder="1" applyAlignment="1">
      <alignment horizontal="center" vertical="center" wrapText="1"/>
    </xf>
    <xf numFmtId="0" fontId="18" fillId="7" borderId="15" xfId="2" applyFont="1" applyFill="1" applyBorder="1" applyAlignment="1">
      <alignment horizontal="center" vertical="center" wrapText="1"/>
    </xf>
    <xf numFmtId="0" fontId="28" fillId="31" borderId="18" xfId="2" applyFont="1" applyFill="1" applyBorder="1" applyAlignment="1">
      <alignment horizontal="center" vertical="center" wrapText="1"/>
    </xf>
    <xf numFmtId="0" fontId="28" fillId="31" borderId="24" xfId="2" applyFont="1" applyFill="1" applyBorder="1" applyAlignment="1">
      <alignment horizontal="center" vertical="center" wrapText="1"/>
    </xf>
    <xf numFmtId="0" fontId="28" fillId="31" borderId="15" xfId="2" applyFont="1" applyFill="1" applyBorder="1" applyAlignment="1">
      <alignment horizontal="center" vertical="center" wrapText="1"/>
    </xf>
    <xf numFmtId="0" fontId="3" fillId="32" borderId="2" xfId="2" applyFont="1" applyFill="1" applyBorder="1" applyAlignment="1">
      <alignment horizontal="center" vertical="center" wrapText="1"/>
    </xf>
    <xf numFmtId="0" fontId="3" fillId="32" borderId="5" xfId="2" applyFont="1" applyFill="1" applyBorder="1" applyAlignment="1">
      <alignment horizontal="center" vertical="center" wrapText="1"/>
    </xf>
    <xf numFmtId="0" fontId="28" fillId="27" borderId="18" xfId="2" applyFont="1" applyFill="1" applyBorder="1" applyAlignment="1">
      <alignment horizontal="center" vertical="center" wrapText="1"/>
    </xf>
    <xf numFmtId="0" fontId="28" fillId="27" borderId="24" xfId="2" applyFont="1" applyFill="1" applyBorder="1" applyAlignment="1">
      <alignment horizontal="center" vertical="center" wrapText="1"/>
    </xf>
    <xf numFmtId="0" fontId="28" fillId="27" borderId="15" xfId="2" applyFont="1" applyFill="1" applyBorder="1" applyAlignment="1">
      <alignment horizontal="center" vertical="center" wrapText="1"/>
    </xf>
    <xf numFmtId="0" fontId="28" fillId="28" borderId="2" xfId="2" applyFont="1" applyFill="1" applyBorder="1" applyAlignment="1">
      <alignment horizontal="center" vertical="center" wrapText="1"/>
    </xf>
    <xf numFmtId="0" fontId="3" fillId="32" borderId="7" xfId="0" applyFont="1" applyFill="1" applyBorder="1" applyAlignment="1" applyProtection="1">
      <alignment horizontal="center" vertical="center" wrapText="1"/>
      <protection locked="0" hidden="1"/>
    </xf>
    <xf numFmtId="0" fontId="3" fillId="32" borderId="14" xfId="0" applyFont="1" applyFill="1" applyBorder="1" applyAlignment="1" applyProtection="1">
      <alignment horizontal="center" vertical="center" wrapText="1"/>
      <protection locked="0" hidden="1"/>
    </xf>
    <xf numFmtId="0" fontId="3" fillId="32" borderId="10" xfId="0" applyFont="1" applyFill="1" applyBorder="1" applyAlignment="1" applyProtection="1">
      <alignment horizontal="center" vertical="center" wrapText="1"/>
      <protection locked="0" hidden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164" fontId="3" fillId="23" borderId="2" xfId="2" applyNumberFormat="1" applyFont="1" applyFill="1" applyBorder="1" applyAlignment="1">
      <alignment horizontal="left" vertical="center"/>
    </xf>
    <xf numFmtId="164" fontId="3" fillId="25" borderId="31" xfId="2" applyNumberFormat="1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2" fillId="8" borderId="0" xfId="2" applyFont="1" applyFill="1" applyBorder="1" applyAlignment="1">
      <alignment horizontal="left" vertical="center"/>
    </xf>
    <xf numFmtId="0" fontId="2" fillId="8" borderId="0" xfId="2" applyFont="1" applyFill="1" applyAlignment="1">
      <alignment horizontal="left" vertical="center"/>
    </xf>
    <xf numFmtId="164" fontId="3" fillId="32" borderId="2" xfId="2" applyNumberFormat="1" applyFont="1" applyFill="1" applyBorder="1" applyAlignment="1">
      <alignment horizontal="left" vertical="center"/>
    </xf>
    <xf numFmtId="164" fontId="3" fillId="32" borderId="27" xfId="2" applyNumberFormat="1" applyFont="1" applyFill="1" applyBorder="1" applyAlignment="1">
      <alignment horizontal="left" vertical="center"/>
    </xf>
    <xf numFmtId="164" fontId="3" fillId="32" borderId="29" xfId="2" applyNumberFormat="1" applyFont="1" applyFill="1" applyBorder="1" applyAlignment="1">
      <alignment horizontal="left" vertical="center"/>
    </xf>
    <xf numFmtId="164" fontId="3" fillId="32" borderId="30" xfId="2" applyNumberFormat="1" applyFont="1" applyFill="1" applyBorder="1" applyAlignment="1">
      <alignment horizontal="left" vertical="center"/>
    </xf>
    <xf numFmtId="164" fontId="28" fillId="21" borderId="2" xfId="2" applyNumberFormat="1" applyFont="1" applyFill="1" applyBorder="1" applyAlignment="1">
      <alignment horizontal="left" vertical="center"/>
    </xf>
    <xf numFmtId="164" fontId="18" fillId="20" borderId="2" xfId="2" applyNumberFormat="1" applyFont="1" applyFill="1" applyBorder="1" applyAlignment="1">
      <alignment horizontal="center" vertical="center"/>
    </xf>
    <xf numFmtId="164" fontId="18" fillId="25" borderId="25" xfId="2" applyNumberFormat="1" applyFont="1" applyFill="1" applyBorder="1" applyAlignment="1">
      <alignment vertical="center"/>
    </xf>
    <xf numFmtId="164" fontId="18" fillId="25" borderId="22" xfId="2" applyNumberFormat="1" applyFont="1" applyFill="1" applyBorder="1" applyAlignment="1">
      <alignment vertical="center"/>
    </xf>
    <xf numFmtId="164" fontId="18" fillId="25" borderId="8" xfId="2" applyNumberFormat="1" applyFont="1" applyFill="1" applyBorder="1" applyAlignment="1">
      <alignment vertical="center"/>
    </xf>
    <xf numFmtId="164" fontId="2" fillId="0" borderId="13" xfId="2" applyNumberFormat="1" applyBorder="1" applyAlignment="1">
      <alignment vertical="center"/>
    </xf>
    <xf numFmtId="164" fontId="2" fillId="0" borderId="16" xfId="2" applyNumberFormat="1" applyBorder="1" applyAlignment="1">
      <alignment vertical="center"/>
    </xf>
    <xf numFmtId="164" fontId="3" fillId="20" borderId="5" xfId="2" applyNumberFormat="1" applyFont="1" applyFill="1" applyBorder="1" applyAlignment="1">
      <alignment horizontal="center" vertical="center"/>
    </xf>
    <xf numFmtId="164" fontId="3" fillId="9" borderId="2" xfId="2" applyNumberFormat="1" applyFont="1" applyFill="1" applyBorder="1" applyAlignment="1">
      <alignment horizontal="center" vertical="center"/>
    </xf>
    <xf numFmtId="164" fontId="25" fillId="9" borderId="31" xfId="2" applyNumberFormat="1" applyFont="1" applyFill="1" applyBorder="1" applyAlignment="1">
      <alignment horizontal="center" vertical="center"/>
    </xf>
    <xf numFmtId="164" fontId="23" fillId="0" borderId="0" xfId="2" applyNumberFormat="1" applyFont="1" applyAlignment="1">
      <alignment horizontal="center" vertical="center" wrapText="1"/>
    </xf>
    <xf numFmtId="164" fontId="3" fillId="25" borderId="2" xfId="2" applyNumberFormat="1" applyFont="1" applyFill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164" fontId="3" fillId="20" borderId="2" xfId="2" applyNumberFormat="1" applyFont="1" applyFill="1" applyBorder="1" applyAlignment="1">
      <alignment horizontal="center" vertical="center"/>
    </xf>
    <xf numFmtId="164" fontId="3" fillId="8" borderId="0" xfId="2" applyNumberFormat="1" applyFont="1" applyFill="1" applyBorder="1" applyAlignment="1">
      <alignment vertical="center"/>
    </xf>
    <xf numFmtId="164" fontId="3" fillId="19" borderId="0" xfId="2" applyNumberFormat="1" applyFont="1" applyFill="1" applyBorder="1" applyAlignment="1">
      <alignment horizontal="center" vertical="center"/>
    </xf>
    <xf numFmtId="164" fontId="3" fillId="25" borderId="2" xfId="2" applyNumberFormat="1" applyFont="1" applyFill="1" applyBorder="1" applyAlignment="1">
      <alignment vertical="center"/>
    </xf>
    <xf numFmtId="164" fontId="3" fillId="24" borderId="26" xfId="2" applyNumberFormat="1" applyFont="1" applyFill="1" applyBorder="1" applyAlignment="1">
      <alignment horizontal="center" vertical="center"/>
    </xf>
    <xf numFmtId="164" fontId="28" fillId="22" borderId="0" xfId="2" applyNumberFormat="1" applyFont="1" applyFill="1" applyAlignment="1">
      <alignment horizontal="center" vertical="center"/>
    </xf>
    <xf numFmtId="164" fontId="3" fillId="24" borderId="2" xfId="2" applyNumberFormat="1" applyFont="1" applyFill="1" applyBorder="1" applyAlignment="1">
      <alignment horizontal="center" vertical="center"/>
    </xf>
    <xf numFmtId="164" fontId="3" fillId="24" borderId="7" xfId="2" applyNumberFormat="1" applyFont="1" applyFill="1" applyBorder="1" applyAlignment="1">
      <alignment horizontal="center" vertical="center"/>
    </xf>
    <xf numFmtId="164" fontId="3" fillId="24" borderId="14" xfId="2" applyNumberFormat="1" applyFont="1" applyFill="1" applyBorder="1" applyAlignment="1">
      <alignment horizontal="center" vertical="center"/>
    </xf>
    <xf numFmtId="164" fontId="3" fillId="24" borderId="10" xfId="2" applyNumberFormat="1" applyFont="1" applyFill="1" applyBorder="1" applyAlignment="1">
      <alignment horizontal="center" vertical="center"/>
    </xf>
    <xf numFmtId="164" fontId="3" fillId="22" borderId="2" xfId="2" applyNumberFormat="1" applyFont="1" applyFill="1" applyBorder="1" applyAlignment="1">
      <alignment horizontal="center" vertical="center"/>
    </xf>
    <xf numFmtId="164" fontId="3" fillId="53" borderId="2" xfId="2" applyNumberFormat="1" applyFont="1" applyFill="1" applyBorder="1" applyAlignment="1">
      <alignment horizontal="left" vertical="center"/>
    </xf>
    <xf numFmtId="164" fontId="1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64" fontId="23" fillId="8" borderId="0" xfId="2" applyNumberFormat="1" applyFont="1" applyFill="1" applyBorder="1" applyAlignment="1">
      <alignment horizontal="center" vertical="center" wrapText="1"/>
    </xf>
    <xf numFmtId="9" fontId="4" fillId="45" borderId="31" xfId="0" applyNumberFormat="1" applyFont="1" applyFill="1" applyBorder="1" applyAlignment="1" applyProtection="1">
      <alignment horizontal="center" vertical="center" wrapText="1"/>
    </xf>
    <xf numFmtId="9" fontId="4" fillId="45" borderId="5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1" fontId="3" fillId="45" borderId="33" xfId="0" applyNumberFormat="1" applyFont="1" applyFill="1" applyBorder="1" applyAlignment="1" applyProtection="1">
      <alignment horizontal="center" vertical="center" wrapText="1"/>
    </xf>
    <xf numFmtId="1" fontId="3" fillId="45" borderId="34" xfId="0" applyNumberFormat="1" applyFont="1" applyFill="1" applyBorder="1" applyAlignment="1" applyProtection="1">
      <alignment horizontal="center" vertical="center" wrapText="1"/>
    </xf>
    <xf numFmtId="1" fontId="3" fillId="45" borderId="31" xfId="0" applyNumberFormat="1" applyFont="1" applyFill="1" applyBorder="1" applyAlignment="1" applyProtection="1">
      <alignment horizontal="center" vertical="center" wrapText="1"/>
    </xf>
    <xf numFmtId="1" fontId="3" fillId="45" borderId="35" xfId="0" applyNumberFormat="1" applyFont="1" applyFill="1" applyBorder="1" applyAlignment="1" applyProtection="1">
      <alignment horizontal="center" vertical="center" wrapText="1"/>
    </xf>
    <xf numFmtId="1" fontId="3" fillId="45" borderId="5" xfId="0" applyNumberFormat="1" applyFont="1" applyFill="1" applyBorder="1" applyAlignment="1" applyProtection="1">
      <alignment horizontal="center" vertical="center" wrapText="1"/>
    </xf>
    <xf numFmtId="1" fontId="4" fillId="45" borderId="31" xfId="0" applyNumberFormat="1" applyFont="1" applyFill="1" applyBorder="1" applyAlignment="1" applyProtection="1">
      <alignment horizontal="center" vertical="center" wrapText="1"/>
    </xf>
    <xf numFmtId="1" fontId="4" fillId="45" borderId="35" xfId="0" applyNumberFormat="1" applyFont="1" applyFill="1" applyBorder="1" applyAlignment="1" applyProtection="1">
      <alignment horizontal="center" vertical="center" wrapText="1"/>
    </xf>
    <xf numFmtId="1" fontId="4" fillId="45" borderId="5" xfId="0" applyNumberFormat="1" applyFont="1" applyFill="1" applyBorder="1" applyAlignment="1" applyProtection="1">
      <alignment horizontal="center" vertical="center" wrapText="1"/>
    </xf>
    <xf numFmtId="2" fontId="4" fillId="45" borderId="31" xfId="0" applyNumberFormat="1" applyFont="1" applyFill="1" applyBorder="1" applyAlignment="1" applyProtection="1">
      <alignment horizontal="center" vertical="center" wrapText="1"/>
    </xf>
    <xf numFmtId="2" fontId="4" fillId="45" borderId="35" xfId="0" applyNumberFormat="1" applyFont="1" applyFill="1" applyBorder="1" applyAlignment="1" applyProtection="1">
      <alignment horizontal="center" vertical="center" wrapText="1"/>
    </xf>
    <xf numFmtId="2" fontId="4" fillId="45" borderId="5" xfId="0" applyNumberFormat="1" applyFont="1" applyFill="1" applyBorder="1" applyAlignment="1" applyProtection="1">
      <alignment horizontal="center" vertical="center" wrapText="1"/>
    </xf>
    <xf numFmtId="0" fontId="42" fillId="0" borderId="31" xfId="0" applyFont="1" applyFill="1" applyBorder="1" applyAlignment="1" applyProtection="1">
      <alignment horizontal="center" vertical="center" wrapText="1"/>
    </xf>
    <xf numFmtId="0" fontId="42" fillId="0" borderId="35" xfId="0" applyFont="1" applyFill="1" applyBorder="1" applyAlignment="1" applyProtection="1">
      <alignment horizontal="center" vertical="center" wrapText="1"/>
    </xf>
    <xf numFmtId="0" fontId="42" fillId="0" borderId="5" xfId="0" applyFont="1" applyFill="1" applyBorder="1" applyAlignment="1" applyProtection="1">
      <alignment horizontal="center" vertical="center" wrapText="1"/>
    </xf>
    <xf numFmtId="0" fontId="42" fillId="0" borderId="2" xfId="0" applyFont="1" applyFill="1" applyBorder="1" applyAlignment="1" applyProtection="1">
      <alignment horizontal="center" vertical="center" wrapText="1"/>
    </xf>
    <xf numFmtId="1" fontId="41" fillId="45" borderId="31" xfId="0" applyNumberFormat="1" applyFont="1" applyFill="1" applyBorder="1" applyAlignment="1" applyProtection="1">
      <alignment horizontal="center" vertical="center" wrapText="1"/>
    </xf>
    <xf numFmtId="1" fontId="41" fillId="45" borderId="35" xfId="0" applyNumberFormat="1" applyFont="1" applyFill="1" applyBorder="1" applyAlignment="1" applyProtection="1">
      <alignment horizontal="center" vertical="center" wrapText="1"/>
    </xf>
    <xf numFmtId="1" fontId="41" fillId="45" borderId="5" xfId="0" applyNumberFormat="1" applyFont="1" applyFill="1" applyBorder="1" applyAlignment="1" applyProtection="1">
      <alignment horizontal="center" vertical="center" wrapText="1"/>
    </xf>
    <xf numFmtId="1" fontId="3" fillId="7" borderId="26" xfId="0" applyNumberFormat="1" applyFont="1" applyFill="1" applyBorder="1" applyAlignment="1">
      <alignment horizontal="left" vertical="center" wrapText="1"/>
    </xf>
    <xf numFmtId="0" fontId="28" fillId="11" borderId="26" xfId="0" applyFont="1" applyFill="1" applyBorder="1" applyAlignment="1">
      <alignment horizontal="center" vertical="center" wrapText="1"/>
    </xf>
    <xf numFmtId="1" fontId="9" fillId="26" borderId="26" xfId="0" applyNumberFormat="1" applyFont="1" applyFill="1" applyBorder="1" applyAlignment="1">
      <alignment horizontal="center" vertical="center" wrapText="1"/>
    </xf>
    <xf numFmtId="1" fontId="3" fillId="40" borderId="26" xfId="0" applyNumberFormat="1" applyFont="1" applyFill="1" applyBorder="1" applyAlignment="1">
      <alignment horizontal="left" vertical="center" wrapText="1"/>
    </xf>
    <xf numFmtId="1" fontId="28" fillId="11" borderId="27" xfId="0" applyNumberFormat="1" applyFont="1" applyFill="1" applyBorder="1" applyAlignment="1">
      <alignment horizontal="center" vertical="center" wrapText="1"/>
    </xf>
    <xf numFmtId="1" fontId="28" fillId="11" borderId="29" xfId="0" applyNumberFormat="1" applyFont="1" applyFill="1" applyBorder="1" applyAlignment="1">
      <alignment horizontal="center" vertical="center" wrapText="1"/>
    </xf>
    <xf numFmtId="1" fontId="28" fillId="11" borderId="30" xfId="0" applyNumberFormat="1" applyFont="1" applyFill="1" applyBorder="1" applyAlignment="1">
      <alignment horizontal="center" vertical="center" wrapText="1"/>
    </xf>
    <xf numFmtId="1" fontId="28" fillId="11" borderId="26" xfId="0" applyNumberFormat="1" applyFont="1" applyFill="1" applyBorder="1" applyAlignment="1">
      <alignment horizontal="center" vertical="center" wrapText="1"/>
    </xf>
    <xf numFmtId="0" fontId="3" fillId="43" borderId="26" xfId="1" applyFont="1" applyFill="1" applyBorder="1" applyAlignment="1">
      <alignment horizontal="left" vertical="center" wrapText="1"/>
    </xf>
  </cellXfs>
  <cellStyles count="11">
    <cellStyle name="60% - Ênfase5 2" xfId="5" xr:uid="{00000000-0005-0000-0000-000000000000}"/>
    <cellStyle name="Normal" xfId="0" builtinId="0"/>
    <cellStyle name="Normal 2" xfId="1" xr:uid="{00000000-0005-0000-0000-000002000000}"/>
    <cellStyle name="Normal 2 2 2 2" xfId="9" xr:uid="{5BF3567D-1A84-426B-902E-3815ADF534D4}"/>
    <cellStyle name="Normal 2 3" xfId="8" xr:uid="{5362D342-FFC5-4D10-8F99-8CBB9DAC1257}"/>
    <cellStyle name="Normal 3" xfId="2" xr:uid="{00000000-0005-0000-0000-000003000000}"/>
    <cellStyle name="Normal 5" xfId="7" xr:uid="{6AE2D70F-AE64-4770-B33C-746B05F3E52E}"/>
    <cellStyle name="Normal 6" xfId="4" xr:uid="{00000000-0005-0000-0000-000004000000}"/>
    <cellStyle name="Normal 6 2" xfId="6" xr:uid="{00000000-0005-0000-0000-000005000000}"/>
    <cellStyle name="Porcentagem" xfId="10" builtinId="5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00"/>
      <color rgb="FF00FFCC"/>
      <color rgb="FFFFFF99"/>
      <color rgb="FF99FFCC"/>
      <color rgb="FFFF00FF"/>
      <color rgb="FF00FF00"/>
      <color rgb="FFFFFF66"/>
      <color rgb="FF006600"/>
      <color rgb="FF339933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BO334"/>
  <sheetViews>
    <sheetView view="pageBreakPreview" zoomScale="110" zoomScaleNormal="100" zoomScaleSheetLayoutView="110" workbookViewId="0">
      <selection sqref="A1:E1"/>
    </sheetView>
  </sheetViews>
  <sheetFormatPr defaultColWidth="11.5703125" defaultRowHeight="11.25" x14ac:dyDescent="0.2"/>
  <cols>
    <col min="1" max="1" width="2.85546875" style="31" bestFit="1" customWidth="1"/>
    <col min="2" max="2" width="27.42578125" style="15" bestFit="1" customWidth="1"/>
    <col min="3" max="3" width="5.85546875" style="173" bestFit="1" customWidth="1"/>
    <col min="4" max="4" width="21.28515625" style="173" customWidth="1"/>
    <col min="5" max="5" width="33.5703125" style="15" customWidth="1"/>
    <col min="6" max="6" width="10.5703125" style="35" bestFit="1" customWidth="1"/>
    <col min="7" max="16384" width="11.5703125" style="15"/>
  </cols>
  <sheetData>
    <row r="1" spans="1:5" ht="18" x14ac:dyDescent="0.2">
      <c r="A1" s="536" t="s">
        <v>470</v>
      </c>
      <c r="B1" s="536"/>
      <c r="C1" s="536"/>
      <c r="D1" s="536"/>
      <c r="E1" s="536"/>
    </row>
    <row r="2" spans="1:5" ht="18" x14ac:dyDescent="0.2">
      <c r="A2" s="536" t="s">
        <v>219</v>
      </c>
      <c r="B2" s="537"/>
      <c r="C2" s="537"/>
      <c r="D2" s="537"/>
      <c r="E2" s="537"/>
    </row>
    <row r="3" spans="1:5" ht="18" x14ac:dyDescent="0.2">
      <c r="A3" s="536" t="s">
        <v>415</v>
      </c>
      <c r="B3" s="536"/>
      <c r="C3" s="536"/>
      <c r="D3" s="536"/>
      <c r="E3" s="536"/>
    </row>
    <row r="4" spans="1:5" x14ac:dyDescent="0.2">
      <c r="A4" s="174"/>
      <c r="B4" s="174"/>
      <c r="C4" s="174"/>
      <c r="D4" s="174"/>
      <c r="E4" s="174"/>
    </row>
    <row r="5" spans="1:5" x14ac:dyDescent="0.2">
      <c r="A5" s="538" t="s">
        <v>437</v>
      </c>
      <c r="B5" s="538"/>
      <c r="C5" s="538"/>
      <c r="D5" s="538"/>
      <c r="E5" s="538"/>
    </row>
    <row r="6" spans="1:5" x14ac:dyDescent="0.2">
      <c r="A6" s="236" t="s">
        <v>220</v>
      </c>
      <c r="B6" s="236" t="s">
        <v>221</v>
      </c>
      <c r="C6" s="236" t="s">
        <v>27</v>
      </c>
      <c r="D6" s="236" t="s">
        <v>224</v>
      </c>
      <c r="E6" s="236" t="s">
        <v>222</v>
      </c>
    </row>
    <row r="7" spans="1:5" x14ac:dyDescent="0.2">
      <c r="A7" s="413">
        <v>1</v>
      </c>
      <c r="B7" s="414" t="s">
        <v>254</v>
      </c>
      <c r="C7" s="415">
        <v>40</v>
      </c>
      <c r="D7" s="415" t="s">
        <v>95</v>
      </c>
      <c r="E7" s="414"/>
    </row>
    <row r="8" spans="1:5" ht="22.5" x14ac:dyDescent="0.2">
      <c r="A8" s="413">
        <v>2</v>
      </c>
      <c r="B8" s="414" t="s">
        <v>255</v>
      </c>
      <c r="C8" s="415">
        <v>40</v>
      </c>
      <c r="D8" s="415" t="s">
        <v>95</v>
      </c>
      <c r="E8" s="414" t="s">
        <v>676</v>
      </c>
    </row>
    <row r="9" spans="1:5" x14ac:dyDescent="0.2">
      <c r="A9" s="413">
        <v>3</v>
      </c>
      <c r="B9" s="414" t="s">
        <v>256</v>
      </c>
      <c r="C9" s="415">
        <v>40</v>
      </c>
      <c r="D9" s="415" t="s">
        <v>262</v>
      </c>
      <c r="E9" s="414"/>
    </row>
    <row r="10" spans="1:5" x14ac:dyDescent="0.2">
      <c r="A10" s="413">
        <v>4</v>
      </c>
      <c r="B10" s="414" t="s">
        <v>366</v>
      </c>
      <c r="C10" s="415">
        <v>40</v>
      </c>
      <c r="D10" s="415" t="s">
        <v>262</v>
      </c>
      <c r="E10" s="414"/>
    </row>
    <row r="11" spans="1:5" x14ac:dyDescent="0.2">
      <c r="A11" s="413">
        <v>5</v>
      </c>
      <c r="B11" s="414" t="s">
        <v>367</v>
      </c>
      <c r="C11" s="415">
        <v>40</v>
      </c>
      <c r="D11" s="415" t="s">
        <v>95</v>
      </c>
      <c r="E11" s="416"/>
    </row>
    <row r="12" spans="1:5" x14ac:dyDescent="0.2">
      <c r="A12" s="413">
        <v>6</v>
      </c>
      <c r="B12" s="414" t="s">
        <v>257</v>
      </c>
      <c r="C12" s="415">
        <v>40</v>
      </c>
      <c r="D12" s="415" t="s">
        <v>95</v>
      </c>
      <c r="E12" s="414"/>
    </row>
    <row r="13" spans="1:5" x14ac:dyDescent="0.2">
      <c r="A13" s="413">
        <v>7</v>
      </c>
      <c r="B13" s="414" t="s">
        <v>258</v>
      </c>
      <c r="C13" s="415">
        <v>40</v>
      </c>
      <c r="D13" s="415" t="s">
        <v>262</v>
      </c>
      <c r="E13" s="417"/>
    </row>
    <row r="14" spans="1:5" x14ac:dyDescent="0.2">
      <c r="A14" s="413">
        <v>8</v>
      </c>
      <c r="B14" s="414" t="s">
        <v>259</v>
      </c>
      <c r="C14" s="415">
        <v>40</v>
      </c>
      <c r="D14" s="415" t="s">
        <v>95</v>
      </c>
      <c r="E14" s="414" t="s">
        <v>449</v>
      </c>
    </row>
    <row r="15" spans="1:5" x14ac:dyDescent="0.2">
      <c r="A15" s="413">
        <v>9</v>
      </c>
      <c r="B15" s="414" t="s">
        <v>260</v>
      </c>
      <c r="C15" s="415">
        <v>40</v>
      </c>
      <c r="D15" s="415" t="s">
        <v>95</v>
      </c>
      <c r="E15" s="414"/>
    </row>
    <row r="16" spans="1:5" ht="33.75" x14ac:dyDescent="0.2">
      <c r="A16" s="413">
        <v>10</v>
      </c>
      <c r="B16" s="414" t="s">
        <v>368</v>
      </c>
      <c r="C16" s="415">
        <v>40</v>
      </c>
      <c r="D16" s="415" t="s">
        <v>262</v>
      </c>
      <c r="E16" s="414" t="s">
        <v>458</v>
      </c>
    </row>
    <row r="17" spans="1:6" ht="22.5" x14ac:dyDescent="0.2">
      <c r="A17" s="413">
        <v>11</v>
      </c>
      <c r="B17" s="414" t="s">
        <v>261</v>
      </c>
      <c r="C17" s="415">
        <v>40</v>
      </c>
      <c r="D17" s="415" t="s">
        <v>262</v>
      </c>
      <c r="E17" s="418" t="s">
        <v>387</v>
      </c>
    </row>
    <row r="18" spans="1:6" x14ac:dyDescent="0.2">
      <c r="A18" s="413">
        <v>12</v>
      </c>
      <c r="B18" s="414" t="s">
        <v>369</v>
      </c>
      <c r="C18" s="415">
        <v>40</v>
      </c>
      <c r="D18" s="415" t="s">
        <v>95</v>
      </c>
      <c r="E18" s="414"/>
    </row>
    <row r="19" spans="1:6" x14ac:dyDescent="0.2">
      <c r="A19" s="413">
        <v>13</v>
      </c>
      <c r="B19" s="414" t="s">
        <v>263</v>
      </c>
      <c r="C19" s="415">
        <v>40</v>
      </c>
      <c r="D19" s="415" t="s">
        <v>95</v>
      </c>
      <c r="E19" s="416"/>
    </row>
    <row r="20" spans="1:6" x14ac:dyDescent="0.2">
      <c r="A20" s="413">
        <v>14</v>
      </c>
      <c r="B20" s="414" t="s">
        <v>264</v>
      </c>
      <c r="C20" s="415">
        <v>40</v>
      </c>
      <c r="D20" s="415" t="s">
        <v>95</v>
      </c>
      <c r="E20" s="414"/>
    </row>
    <row r="21" spans="1:6" x14ac:dyDescent="0.2">
      <c r="A21" s="413">
        <v>15</v>
      </c>
      <c r="B21" s="414" t="s">
        <v>265</v>
      </c>
      <c r="C21" s="415">
        <v>40</v>
      </c>
      <c r="D21" s="415" t="s">
        <v>95</v>
      </c>
      <c r="E21" s="419"/>
    </row>
    <row r="22" spans="1:6" x14ac:dyDescent="0.2">
      <c r="A22" s="413">
        <v>16</v>
      </c>
      <c r="B22" s="414" t="s">
        <v>370</v>
      </c>
      <c r="C22" s="415">
        <v>40</v>
      </c>
      <c r="D22" s="415" t="s">
        <v>95</v>
      </c>
      <c r="E22" s="420" t="s">
        <v>613</v>
      </c>
    </row>
    <row r="23" spans="1:6" x14ac:dyDescent="0.2">
      <c r="A23" s="413">
        <v>17</v>
      </c>
      <c r="B23" s="421" t="s">
        <v>266</v>
      </c>
      <c r="C23" s="422">
        <v>40</v>
      </c>
      <c r="D23" s="415" t="s">
        <v>95</v>
      </c>
      <c r="E23" s="421"/>
    </row>
    <row r="24" spans="1:6" ht="12" customHeight="1" x14ac:dyDescent="0.2">
      <c r="A24" s="413">
        <v>18</v>
      </c>
      <c r="B24" s="414" t="s">
        <v>267</v>
      </c>
      <c r="C24" s="415">
        <v>40</v>
      </c>
      <c r="D24" s="415" t="s">
        <v>95</v>
      </c>
      <c r="E24" s="414"/>
    </row>
    <row r="25" spans="1:6" x14ac:dyDescent="0.2">
      <c r="A25" s="413">
        <v>19</v>
      </c>
      <c r="B25" s="414" t="s">
        <v>268</v>
      </c>
      <c r="C25" s="415">
        <v>40</v>
      </c>
      <c r="D25" s="415" t="s">
        <v>95</v>
      </c>
      <c r="E25" s="414"/>
    </row>
    <row r="26" spans="1:6" x14ac:dyDescent="0.2">
      <c r="A26" s="413">
        <v>20</v>
      </c>
      <c r="B26" s="414" t="s">
        <v>371</v>
      </c>
      <c r="C26" s="415">
        <v>40</v>
      </c>
      <c r="D26" s="415" t="s">
        <v>262</v>
      </c>
      <c r="E26" s="414"/>
    </row>
    <row r="27" spans="1:6" s="12" customFormat="1" ht="45" x14ac:dyDescent="0.2">
      <c r="A27" s="413">
        <v>21</v>
      </c>
      <c r="B27" s="414" t="s">
        <v>372</v>
      </c>
      <c r="C27" s="415">
        <v>40</v>
      </c>
      <c r="D27" s="415" t="s">
        <v>262</v>
      </c>
      <c r="E27" s="414" t="s">
        <v>413</v>
      </c>
      <c r="F27" s="36"/>
    </row>
    <row r="28" spans="1:6" x14ac:dyDescent="0.2">
      <c r="A28" s="539" t="s">
        <v>436</v>
      </c>
      <c r="B28" s="539"/>
      <c r="C28" s="240">
        <f>SUM(C7:C27)</f>
        <v>840</v>
      </c>
      <c r="D28" s="26"/>
      <c r="E28" s="16"/>
    </row>
    <row r="29" spans="1:6" x14ac:dyDescent="0.2">
      <c r="A29" s="174"/>
      <c r="B29" s="174"/>
      <c r="C29" s="174"/>
      <c r="D29" s="17"/>
      <c r="E29" s="17"/>
    </row>
    <row r="30" spans="1:6" x14ac:dyDescent="0.2">
      <c r="A30" s="535" t="s">
        <v>438</v>
      </c>
      <c r="B30" s="535"/>
      <c r="C30" s="535"/>
      <c r="D30" s="535"/>
      <c r="E30" s="535"/>
    </row>
    <row r="31" spans="1:6" x14ac:dyDescent="0.2">
      <c r="A31" s="176" t="s">
        <v>220</v>
      </c>
      <c r="B31" s="176" t="s">
        <v>221</v>
      </c>
      <c r="C31" s="176" t="s">
        <v>27</v>
      </c>
      <c r="D31" s="176" t="s">
        <v>224</v>
      </c>
      <c r="E31" s="176" t="s">
        <v>227</v>
      </c>
    </row>
    <row r="32" spans="1:6" ht="56.25" x14ac:dyDescent="0.2">
      <c r="A32" s="177">
        <v>1</v>
      </c>
      <c r="B32" s="179" t="s">
        <v>416</v>
      </c>
      <c r="C32" s="180">
        <v>12</v>
      </c>
      <c r="D32" s="222" t="s">
        <v>362</v>
      </c>
      <c r="E32" s="216" t="s">
        <v>615</v>
      </c>
    </row>
    <row r="33" spans="1:7" ht="33.75" x14ac:dyDescent="0.2">
      <c r="A33" s="177">
        <v>2</v>
      </c>
      <c r="B33" s="179" t="s">
        <v>571</v>
      </c>
      <c r="C33" s="180">
        <v>24</v>
      </c>
      <c r="D33" s="222" t="s">
        <v>459</v>
      </c>
      <c r="E33" s="216" t="s">
        <v>616</v>
      </c>
    </row>
    <row r="34" spans="1:7" ht="90" x14ac:dyDescent="0.2">
      <c r="A34" s="177">
        <v>3</v>
      </c>
      <c r="B34" s="241" t="s">
        <v>455</v>
      </c>
      <c r="C34" s="242">
        <v>40</v>
      </c>
      <c r="D34" s="222" t="s">
        <v>362</v>
      </c>
      <c r="E34" s="216" t="s">
        <v>617</v>
      </c>
    </row>
    <row r="35" spans="1:7" x14ac:dyDescent="0.2">
      <c r="A35" s="540" t="s">
        <v>435</v>
      </c>
      <c r="B35" s="540"/>
      <c r="C35" s="229">
        <f>SUM(C32:C34)</f>
        <v>76</v>
      </c>
      <c r="D35" s="26"/>
      <c r="E35" s="16"/>
    </row>
    <row r="36" spans="1:7" x14ac:dyDescent="0.2">
      <c r="A36" s="174"/>
      <c r="B36" s="174"/>
      <c r="C36" s="174"/>
      <c r="D36" s="17"/>
      <c r="E36" s="17"/>
    </row>
    <row r="37" spans="1:7" x14ac:dyDescent="0.2">
      <c r="A37" s="541" t="s">
        <v>271</v>
      </c>
      <c r="B37" s="541"/>
      <c r="C37" s="541"/>
      <c r="D37" s="541"/>
      <c r="E37" s="541"/>
    </row>
    <row r="38" spans="1:7" x14ac:dyDescent="0.2">
      <c r="A38" s="243" t="s">
        <v>220</v>
      </c>
      <c r="B38" s="243" t="s">
        <v>221</v>
      </c>
      <c r="C38" s="243" t="s">
        <v>183</v>
      </c>
      <c r="D38" s="243" t="s">
        <v>224</v>
      </c>
      <c r="E38" s="243" t="s">
        <v>226</v>
      </c>
    </row>
    <row r="39" spans="1:7" ht="22.5" x14ac:dyDescent="0.2">
      <c r="A39" s="215">
        <v>1</v>
      </c>
      <c r="B39" s="244" t="s">
        <v>255</v>
      </c>
      <c r="C39" s="245">
        <v>20</v>
      </c>
      <c r="D39" s="245" t="s">
        <v>95</v>
      </c>
      <c r="E39" s="246" t="s">
        <v>457</v>
      </c>
    </row>
    <row r="40" spans="1:7" ht="22.5" x14ac:dyDescent="0.2">
      <c r="A40" s="215">
        <v>2</v>
      </c>
      <c r="B40" s="244" t="s">
        <v>259</v>
      </c>
      <c r="C40" s="245">
        <v>20</v>
      </c>
      <c r="D40" s="245" t="s">
        <v>95</v>
      </c>
      <c r="E40" s="246" t="s">
        <v>450</v>
      </c>
    </row>
    <row r="41" spans="1:7" ht="45" x14ac:dyDescent="0.2">
      <c r="A41" s="215">
        <v>3</v>
      </c>
      <c r="B41" s="244" t="s">
        <v>270</v>
      </c>
      <c r="C41" s="245">
        <v>20</v>
      </c>
      <c r="D41" s="245" t="s">
        <v>262</v>
      </c>
      <c r="E41" s="246" t="s">
        <v>413</v>
      </c>
    </row>
    <row r="42" spans="1:7" s="155" customFormat="1" ht="13.9" customHeight="1" x14ac:dyDescent="0.2">
      <c r="A42" s="410">
        <v>4</v>
      </c>
      <c r="B42" s="411" t="s">
        <v>681</v>
      </c>
      <c r="C42" s="410">
        <v>12</v>
      </c>
      <c r="D42" s="410" t="s">
        <v>262</v>
      </c>
      <c r="E42" s="412" t="s">
        <v>682</v>
      </c>
      <c r="F42" s="154"/>
    </row>
    <row r="43" spans="1:7" s="155" customFormat="1" ht="24" x14ac:dyDescent="0.2">
      <c r="A43" s="410">
        <v>5</v>
      </c>
      <c r="B43" s="411" t="s">
        <v>258</v>
      </c>
      <c r="C43" s="410">
        <v>12</v>
      </c>
      <c r="D43" s="410" t="s">
        <v>262</v>
      </c>
      <c r="E43" s="412" t="s">
        <v>683</v>
      </c>
      <c r="F43" s="154"/>
    </row>
    <row r="44" spans="1:7" s="2" customFormat="1" ht="15.75" x14ac:dyDescent="0.2">
      <c r="A44" s="547" t="s">
        <v>434</v>
      </c>
      <c r="B44" s="548"/>
      <c r="C44" s="548"/>
      <c r="D44" s="548"/>
      <c r="E44" s="549"/>
      <c r="F44" s="40"/>
      <c r="G44" s="11"/>
    </row>
    <row r="45" spans="1:7" s="155" customFormat="1" ht="13.15" customHeight="1" x14ac:dyDescent="0.2">
      <c r="A45" s="215">
        <v>1</v>
      </c>
      <c r="B45" s="247" t="s">
        <v>254</v>
      </c>
      <c r="C45" s="214">
        <v>18</v>
      </c>
      <c r="D45" s="214" t="s">
        <v>95</v>
      </c>
      <c r="E45" s="247" t="s">
        <v>421</v>
      </c>
      <c r="F45" s="158"/>
    </row>
    <row r="46" spans="1:7" s="155" customFormat="1" ht="13.15" customHeight="1" x14ac:dyDescent="0.2">
      <c r="A46" s="215">
        <v>2</v>
      </c>
      <c r="B46" s="187" t="s">
        <v>255</v>
      </c>
      <c r="C46" s="212">
        <v>18</v>
      </c>
      <c r="D46" s="214" t="s">
        <v>95</v>
      </c>
      <c r="E46" s="247" t="s">
        <v>421</v>
      </c>
      <c r="F46" s="158"/>
    </row>
    <row r="47" spans="1:7" x14ac:dyDescent="0.2">
      <c r="A47" s="215">
        <v>3</v>
      </c>
      <c r="B47" s="248" t="s">
        <v>388</v>
      </c>
      <c r="C47" s="249">
        <v>20</v>
      </c>
      <c r="D47" s="249" t="s">
        <v>262</v>
      </c>
      <c r="E47" s="246" t="s">
        <v>680</v>
      </c>
    </row>
    <row r="48" spans="1:7" s="155" customFormat="1" ht="12" x14ac:dyDescent="0.2">
      <c r="A48" s="215">
        <v>4</v>
      </c>
      <c r="B48" s="188" t="s">
        <v>420</v>
      </c>
      <c r="C48" s="213">
        <v>8</v>
      </c>
      <c r="D48" s="214" t="s">
        <v>95</v>
      </c>
      <c r="E48" s="247" t="s">
        <v>422</v>
      </c>
      <c r="F48" s="154"/>
    </row>
    <row r="49" spans="1:6" s="157" customFormat="1" ht="12" x14ac:dyDescent="0.2">
      <c r="A49" s="215">
        <v>5</v>
      </c>
      <c r="B49" s="188" t="s">
        <v>259</v>
      </c>
      <c r="C49" s="213">
        <v>18</v>
      </c>
      <c r="D49" s="214" t="s">
        <v>95</v>
      </c>
      <c r="E49" s="247" t="s">
        <v>678</v>
      </c>
      <c r="F49" s="156"/>
    </row>
    <row r="50" spans="1:6" s="157" customFormat="1" ht="12" x14ac:dyDescent="0.2">
      <c r="A50" s="215">
        <v>6</v>
      </c>
      <c r="B50" s="188" t="s">
        <v>423</v>
      </c>
      <c r="C50" s="213">
        <v>8</v>
      </c>
      <c r="D50" s="214" t="s">
        <v>95</v>
      </c>
      <c r="E50" s="247" t="s">
        <v>422</v>
      </c>
      <c r="F50" s="156"/>
    </row>
    <row r="51" spans="1:6" s="157" customFormat="1" ht="12" x14ac:dyDescent="0.2">
      <c r="A51" s="215">
        <v>7</v>
      </c>
      <c r="B51" s="188" t="s">
        <v>263</v>
      </c>
      <c r="C51" s="213">
        <v>18</v>
      </c>
      <c r="D51" s="214" t="s">
        <v>95</v>
      </c>
      <c r="E51" s="247" t="s">
        <v>421</v>
      </c>
      <c r="F51" s="156"/>
    </row>
    <row r="52" spans="1:6" s="157" customFormat="1" ht="12" x14ac:dyDescent="0.2">
      <c r="A52" s="215">
        <v>8</v>
      </c>
      <c r="B52" s="188" t="s">
        <v>265</v>
      </c>
      <c r="C52" s="213">
        <v>18</v>
      </c>
      <c r="D52" s="214" t="s">
        <v>95</v>
      </c>
      <c r="E52" s="247" t="s">
        <v>421</v>
      </c>
      <c r="F52" s="156"/>
    </row>
    <row r="53" spans="1:6" s="157" customFormat="1" ht="12" x14ac:dyDescent="0.2">
      <c r="A53" s="215">
        <v>9</v>
      </c>
      <c r="B53" s="188" t="s">
        <v>266</v>
      </c>
      <c r="C53" s="213">
        <v>18</v>
      </c>
      <c r="D53" s="214" t="s">
        <v>95</v>
      </c>
      <c r="E53" s="247" t="s">
        <v>421</v>
      </c>
      <c r="F53" s="156"/>
    </row>
    <row r="54" spans="1:6" s="157" customFormat="1" ht="12" x14ac:dyDescent="0.2">
      <c r="A54" s="215">
        <v>10</v>
      </c>
      <c r="B54" s="188" t="s">
        <v>267</v>
      </c>
      <c r="C54" s="213">
        <v>22</v>
      </c>
      <c r="D54" s="214" t="s">
        <v>95</v>
      </c>
      <c r="E54" s="247" t="s">
        <v>421</v>
      </c>
      <c r="F54" s="156"/>
    </row>
    <row r="55" spans="1:6" x14ac:dyDescent="0.2">
      <c r="A55" s="215">
        <v>11</v>
      </c>
      <c r="B55" s="248" t="s">
        <v>269</v>
      </c>
      <c r="C55" s="249">
        <v>0</v>
      </c>
      <c r="D55" s="249" t="s">
        <v>262</v>
      </c>
      <c r="E55" s="409" t="s">
        <v>679</v>
      </c>
    </row>
    <row r="56" spans="1:6" x14ac:dyDescent="0.2">
      <c r="A56" s="215">
        <v>12</v>
      </c>
      <c r="B56" s="189" t="s">
        <v>270</v>
      </c>
      <c r="C56" s="190">
        <v>16.5</v>
      </c>
      <c r="D56" s="245" t="s">
        <v>262</v>
      </c>
      <c r="E56" s="246" t="s">
        <v>680</v>
      </c>
    </row>
    <row r="57" spans="1:6" x14ac:dyDescent="0.2">
      <c r="A57" s="542" t="s">
        <v>223</v>
      </c>
      <c r="B57" s="542"/>
      <c r="C57" s="250">
        <f>SUM(C45:C56,C39:C43)</f>
        <v>266.5</v>
      </c>
      <c r="D57" s="26"/>
      <c r="E57" s="16"/>
    </row>
    <row r="58" spans="1:6" x14ac:dyDescent="0.2">
      <c r="A58" s="174"/>
      <c r="B58" s="174"/>
      <c r="C58" s="174"/>
      <c r="D58" s="26"/>
      <c r="E58" s="16"/>
    </row>
    <row r="59" spans="1:6" x14ac:dyDescent="0.2">
      <c r="A59" s="543" t="s">
        <v>439</v>
      </c>
      <c r="B59" s="544"/>
      <c r="C59" s="544"/>
      <c r="D59" s="544"/>
      <c r="E59" s="545"/>
    </row>
    <row r="60" spans="1:6" x14ac:dyDescent="0.2">
      <c r="A60" s="236" t="s">
        <v>220</v>
      </c>
      <c r="B60" s="236" t="s">
        <v>221</v>
      </c>
      <c r="C60" s="236" t="s">
        <v>27</v>
      </c>
      <c r="D60" s="236" t="s">
        <v>224</v>
      </c>
      <c r="E60" s="236" t="s">
        <v>222</v>
      </c>
    </row>
    <row r="61" spans="1:6" x14ac:dyDescent="0.2">
      <c r="A61" s="251">
        <v>1</v>
      </c>
      <c r="B61" s="252" t="s">
        <v>272</v>
      </c>
      <c r="C61" s="253">
        <v>40</v>
      </c>
      <c r="D61" s="253" t="s">
        <v>45</v>
      </c>
      <c r="E61" s="237"/>
    </row>
    <row r="62" spans="1:6" x14ac:dyDescent="0.2">
      <c r="A62" s="251">
        <v>2</v>
      </c>
      <c r="B62" s="252" t="s">
        <v>273</v>
      </c>
      <c r="C62" s="253">
        <v>40</v>
      </c>
      <c r="D62" s="253" t="s">
        <v>45</v>
      </c>
      <c r="E62" s="224" t="s">
        <v>471</v>
      </c>
    </row>
    <row r="63" spans="1:6" x14ac:dyDescent="0.2">
      <c r="A63" s="251">
        <v>3</v>
      </c>
      <c r="B63" s="252" t="s">
        <v>274</v>
      </c>
      <c r="C63" s="253">
        <v>40</v>
      </c>
      <c r="D63" s="253" t="s">
        <v>45</v>
      </c>
      <c r="E63" s="254"/>
    </row>
    <row r="64" spans="1:6" x14ac:dyDescent="0.2">
      <c r="A64" s="251">
        <v>4</v>
      </c>
      <c r="B64" s="252" t="s">
        <v>340</v>
      </c>
      <c r="C64" s="253">
        <v>40</v>
      </c>
      <c r="D64" s="253" t="s">
        <v>45</v>
      </c>
      <c r="E64" s="224"/>
    </row>
    <row r="65" spans="1:9" x14ac:dyDescent="0.2">
      <c r="A65" s="251">
        <v>5</v>
      </c>
      <c r="B65" s="252" t="s">
        <v>275</v>
      </c>
      <c r="C65" s="253">
        <v>40</v>
      </c>
      <c r="D65" s="253" t="s">
        <v>45</v>
      </c>
      <c r="E65" s="423"/>
    </row>
    <row r="66" spans="1:9" ht="11.25" customHeight="1" x14ac:dyDescent="0.2">
      <c r="A66" s="539" t="s">
        <v>436</v>
      </c>
      <c r="B66" s="539"/>
      <c r="C66" s="240">
        <f>SUM(C61:C65)</f>
        <v>200</v>
      </c>
      <c r="D66" s="26"/>
      <c r="E66" s="16"/>
    </row>
    <row r="67" spans="1:9" x14ac:dyDescent="0.2">
      <c r="A67" s="546"/>
      <c r="B67" s="546"/>
      <c r="C67" s="546"/>
      <c r="D67" s="546"/>
      <c r="E67" s="546"/>
    </row>
    <row r="68" spans="1:9" x14ac:dyDescent="0.2">
      <c r="A68" s="535" t="s">
        <v>440</v>
      </c>
      <c r="B68" s="535"/>
      <c r="C68" s="535"/>
      <c r="D68" s="535"/>
      <c r="E68" s="535"/>
    </row>
    <row r="69" spans="1:9" x14ac:dyDescent="0.2">
      <c r="A69" s="176" t="s">
        <v>220</v>
      </c>
      <c r="B69" s="176" t="s">
        <v>221</v>
      </c>
      <c r="C69" s="176" t="s">
        <v>27</v>
      </c>
      <c r="D69" s="176" t="s">
        <v>224</v>
      </c>
      <c r="E69" s="176" t="s">
        <v>227</v>
      </c>
    </row>
    <row r="70" spans="1:9" ht="123.75" x14ac:dyDescent="0.2">
      <c r="A70" s="217">
        <v>1</v>
      </c>
      <c r="B70" s="218" t="s">
        <v>452</v>
      </c>
      <c r="C70" s="219">
        <v>24</v>
      </c>
      <c r="D70" s="219" t="s">
        <v>45</v>
      </c>
      <c r="E70" s="216" t="s">
        <v>618</v>
      </c>
    </row>
    <row r="71" spans="1:9" s="19" customFormat="1" ht="11.25" customHeight="1" x14ac:dyDescent="0.2">
      <c r="A71" s="540" t="s">
        <v>435</v>
      </c>
      <c r="B71" s="540"/>
      <c r="C71" s="255">
        <f>SUM(C70:C70)</f>
        <v>24</v>
      </c>
      <c r="D71" s="18"/>
      <c r="E71" s="18"/>
      <c r="F71" s="35"/>
      <c r="G71" s="15"/>
      <c r="H71" s="15"/>
      <c r="I71" s="15"/>
    </row>
    <row r="72" spans="1:9" s="19" customFormat="1" x14ac:dyDescent="0.2">
      <c r="A72" s="18"/>
      <c r="B72" s="18"/>
      <c r="C72" s="18"/>
      <c r="D72" s="184"/>
      <c r="E72" s="18"/>
      <c r="F72" s="35"/>
      <c r="G72" s="15"/>
      <c r="H72" s="15"/>
      <c r="I72" s="15"/>
    </row>
    <row r="73" spans="1:9" x14ac:dyDescent="0.2">
      <c r="A73" s="541" t="s">
        <v>276</v>
      </c>
      <c r="B73" s="541"/>
      <c r="C73" s="541"/>
      <c r="D73" s="541"/>
      <c r="E73" s="541"/>
    </row>
    <row r="74" spans="1:9" x14ac:dyDescent="0.2">
      <c r="A74" s="243" t="s">
        <v>220</v>
      </c>
      <c r="B74" s="243" t="s">
        <v>221</v>
      </c>
      <c r="C74" s="243" t="s">
        <v>183</v>
      </c>
      <c r="D74" s="243" t="s">
        <v>224</v>
      </c>
      <c r="E74" s="243" t="s">
        <v>226</v>
      </c>
    </row>
    <row r="75" spans="1:9" x14ac:dyDescent="0.2">
      <c r="A75" s="215">
        <v>1</v>
      </c>
      <c r="B75" s="256" t="s">
        <v>273</v>
      </c>
      <c r="C75" s="192">
        <v>20</v>
      </c>
      <c r="D75" s="257" t="s">
        <v>45</v>
      </c>
      <c r="E75" s="258" t="s">
        <v>471</v>
      </c>
    </row>
    <row r="76" spans="1:9" s="2" customFormat="1" ht="15.75" x14ac:dyDescent="0.2">
      <c r="A76" s="547" t="s">
        <v>434</v>
      </c>
      <c r="B76" s="548"/>
      <c r="C76" s="548"/>
      <c r="D76" s="548"/>
      <c r="E76" s="549"/>
      <c r="F76" s="40"/>
      <c r="G76" s="11"/>
    </row>
    <row r="77" spans="1:9" x14ac:dyDescent="0.2">
      <c r="A77" s="215">
        <v>1</v>
      </c>
      <c r="B77" s="194" t="s">
        <v>273</v>
      </c>
      <c r="C77" s="192">
        <v>18.5</v>
      </c>
      <c r="D77" s="245" t="s">
        <v>45</v>
      </c>
      <c r="E77" s="197" t="s">
        <v>684</v>
      </c>
    </row>
    <row r="78" spans="1:9" x14ac:dyDescent="0.2">
      <c r="A78" s="215">
        <v>2</v>
      </c>
      <c r="B78" s="194" t="s">
        <v>273</v>
      </c>
      <c r="C78" s="195">
        <v>4</v>
      </c>
      <c r="D78" s="245" t="s">
        <v>45</v>
      </c>
      <c r="E78" s="258" t="s">
        <v>339</v>
      </c>
    </row>
    <row r="79" spans="1:9" x14ac:dyDescent="0.2">
      <c r="A79" s="215">
        <v>3</v>
      </c>
      <c r="B79" s="194" t="s">
        <v>273</v>
      </c>
      <c r="C79" s="195">
        <v>4</v>
      </c>
      <c r="D79" s="245" t="s">
        <v>45</v>
      </c>
      <c r="E79" s="258" t="s">
        <v>390</v>
      </c>
    </row>
    <row r="80" spans="1:9" x14ac:dyDescent="0.2">
      <c r="A80" s="215">
        <v>4</v>
      </c>
      <c r="B80" s="194" t="s">
        <v>274</v>
      </c>
      <c r="C80" s="259">
        <v>22.25</v>
      </c>
      <c r="D80" s="257" t="s">
        <v>45</v>
      </c>
      <c r="E80" s="197" t="s">
        <v>684</v>
      </c>
    </row>
    <row r="81" spans="1:6" x14ac:dyDescent="0.2">
      <c r="A81" s="215">
        <v>5</v>
      </c>
      <c r="B81" s="194" t="s">
        <v>274</v>
      </c>
      <c r="C81" s="259">
        <v>10</v>
      </c>
      <c r="D81" s="257" t="s">
        <v>45</v>
      </c>
      <c r="E81" s="258" t="s">
        <v>424</v>
      </c>
    </row>
    <row r="82" spans="1:6" x14ac:dyDescent="0.2">
      <c r="A82" s="215">
        <v>6</v>
      </c>
      <c r="B82" s="196" t="s">
        <v>340</v>
      </c>
      <c r="C82" s="192">
        <v>29</v>
      </c>
      <c r="D82" s="257" t="s">
        <v>45</v>
      </c>
      <c r="E82" s="197" t="s">
        <v>684</v>
      </c>
    </row>
    <row r="83" spans="1:6" ht="11.25" customHeight="1" x14ac:dyDescent="0.2">
      <c r="A83" s="542" t="s">
        <v>223</v>
      </c>
      <c r="B83" s="542"/>
      <c r="C83" s="260">
        <f>SUM(C77:C82,C75)</f>
        <v>107.75</v>
      </c>
      <c r="D83" s="26"/>
      <c r="E83" s="16"/>
    </row>
    <row r="84" spans="1:6" x14ac:dyDescent="0.2">
      <c r="A84" s="174"/>
      <c r="B84" s="174"/>
      <c r="C84" s="174"/>
      <c r="D84" s="17"/>
      <c r="E84" s="20"/>
    </row>
    <row r="85" spans="1:6" x14ac:dyDescent="0.2">
      <c r="A85" s="538" t="s">
        <v>441</v>
      </c>
      <c r="B85" s="538"/>
      <c r="C85" s="538"/>
      <c r="D85" s="538"/>
      <c r="E85" s="538"/>
    </row>
    <row r="86" spans="1:6" x14ac:dyDescent="0.2">
      <c r="A86" s="236" t="s">
        <v>220</v>
      </c>
      <c r="B86" s="236" t="s">
        <v>221</v>
      </c>
      <c r="C86" s="236" t="s">
        <v>27</v>
      </c>
      <c r="D86" s="236" t="s">
        <v>224</v>
      </c>
      <c r="E86" s="236" t="s">
        <v>222</v>
      </c>
    </row>
    <row r="87" spans="1:6" x14ac:dyDescent="0.2">
      <c r="A87" s="251">
        <v>1</v>
      </c>
      <c r="B87" s="261" t="s">
        <v>277</v>
      </c>
      <c r="C87" s="253">
        <v>40</v>
      </c>
      <c r="D87" s="253" t="s">
        <v>44</v>
      </c>
      <c r="E87" s="224"/>
    </row>
    <row r="88" spans="1:6" x14ac:dyDescent="0.2">
      <c r="A88" s="251">
        <v>2</v>
      </c>
      <c r="B88" s="261" t="s">
        <v>373</v>
      </c>
      <c r="C88" s="253">
        <v>40</v>
      </c>
      <c r="D88" s="253" t="s">
        <v>44</v>
      </c>
      <c r="E88" s="224"/>
    </row>
    <row r="89" spans="1:6" x14ac:dyDescent="0.2">
      <c r="A89" s="251">
        <v>3</v>
      </c>
      <c r="B89" s="252" t="s">
        <v>374</v>
      </c>
      <c r="C89" s="253">
        <v>40</v>
      </c>
      <c r="D89" s="253" t="s">
        <v>44</v>
      </c>
      <c r="E89" s="224"/>
    </row>
    <row r="90" spans="1:6" x14ac:dyDescent="0.2">
      <c r="A90" s="251">
        <v>4</v>
      </c>
      <c r="B90" s="252" t="s">
        <v>349</v>
      </c>
      <c r="C90" s="253">
        <v>40</v>
      </c>
      <c r="D90" s="253" t="s">
        <v>44</v>
      </c>
      <c r="E90" s="224"/>
    </row>
    <row r="91" spans="1:6" ht="11.25" customHeight="1" x14ac:dyDescent="0.2">
      <c r="A91" s="539" t="s">
        <v>436</v>
      </c>
      <c r="B91" s="539"/>
      <c r="C91" s="183">
        <f>SUM(C87:C90)</f>
        <v>160</v>
      </c>
      <c r="D91" s="26"/>
      <c r="E91" s="16"/>
    </row>
    <row r="92" spans="1:6" x14ac:dyDescent="0.2">
      <c r="A92" s="174"/>
      <c r="B92" s="21"/>
      <c r="C92" s="174"/>
      <c r="D92" s="17"/>
      <c r="E92" s="20"/>
    </row>
    <row r="93" spans="1:6" x14ac:dyDescent="0.2">
      <c r="A93" s="535" t="s">
        <v>442</v>
      </c>
      <c r="B93" s="535"/>
      <c r="C93" s="535"/>
      <c r="D93" s="535"/>
      <c r="E93" s="535"/>
    </row>
    <row r="94" spans="1:6" x14ac:dyDescent="0.2">
      <c r="A94" s="176" t="s">
        <v>220</v>
      </c>
      <c r="B94" s="176" t="s">
        <v>221</v>
      </c>
      <c r="C94" s="176" t="s">
        <v>27</v>
      </c>
      <c r="D94" s="176" t="s">
        <v>224</v>
      </c>
      <c r="E94" s="176" t="s">
        <v>227</v>
      </c>
    </row>
    <row r="95" spans="1:6" ht="45" x14ac:dyDescent="0.2">
      <c r="A95" s="217">
        <v>1</v>
      </c>
      <c r="B95" s="218" t="s">
        <v>451</v>
      </c>
      <c r="C95" s="219">
        <v>12</v>
      </c>
      <c r="D95" s="219" t="s">
        <v>44</v>
      </c>
      <c r="E95" s="220" t="s">
        <v>619</v>
      </c>
      <c r="F95" s="38"/>
    </row>
    <row r="96" spans="1:6" ht="33.75" x14ac:dyDescent="0.2">
      <c r="A96" s="217">
        <v>2</v>
      </c>
      <c r="B96" s="218" t="s">
        <v>417</v>
      </c>
      <c r="C96" s="219">
        <v>20</v>
      </c>
      <c r="D96" s="219" t="s">
        <v>44</v>
      </c>
      <c r="E96" s="220" t="s">
        <v>456</v>
      </c>
      <c r="F96" s="38"/>
    </row>
    <row r="97" spans="1:7" ht="11.25" customHeight="1" x14ac:dyDescent="0.2">
      <c r="A97" s="540" t="s">
        <v>435</v>
      </c>
      <c r="B97" s="540"/>
      <c r="C97" s="255">
        <f>SUM(C95:C96)</f>
        <v>32</v>
      </c>
      <c r="D97" s="17"/>
      <c r="E97" s="22"/>
      <c r="F97" s="29"/>
    </row>
    <row r="98" spans="1:7" x14ac:dyDescent="0.2">
      <c r="A98" s="174"/>
      <c r="B98" s="174"/>
      <c r="C98" s="174"/>
      <c r="D98" s="17"/>
      <c r="E98" s="17"/>
      <c r="F98" s="29"/>
    </row>
    <row r="99" spans="1:7" x14ac:dyDescent="0.2">
      <c r="A99" s="541" t="s">
        <v>278</v>
      </c>
      <c r="B99" s="541"/>
      <c r="C99" s="541"/>
      <c r="D99" s="541"/>
      <c r="E99" s="541"/>
      <c r="F99" s="29"/>
    </row>
    <row r="100" spans="1:7" x14ac:dyDescent="0.2">
      <c r="A100" s="243" t="s">
        <v>220</v>
      </c>
      <c r="B100" s="243" t="s">
        <v>221</v>
      </c>
      <c r="C100" s="243" t="s">
        <v>183</v>
      </c>
      <c r="D100" s="243" t="s">
        <v>224</v>
      </c>
      <c r="E100" s="243" t="s">
        <v>226</v>
      </c>
    </row>
    <row r="101" spans="1:7" x14ac:dyDescent="0.2">
      <c r="A101" s="262">
        <v>1</v>
      </c>
      <c r="B101" s="248"/>
      <c r="C101" s="245"/>
      <c r="D101" s="245"/>
      <c r="E101" s="246"/>
      <c r="F101" s="29"/>
    </row>
    <row r="102" spans="1:7" s="2" customFormat="1" ht="15.75" x14ac:dyDescent="0.2">
      <c r="A102" s="547" t="s">
        <v>434</v>
      </c>
      <c r="B102" s="548"/>
      <c r="C102" s="548"/>
      <c r="D102" s="548"/>
      <c r="E102" s="549"/>
      <c r="F102" s="40"/>
      <c r="G102" s="11"/>
    </row>
    <row r="103" spans="1:7" x14ac:dyDescent="0.2">
      <c r="A103" s="262">
        <v>1</v>
      </c>
      <c r="B103" s="248" t="s">
        <v>277</v>
      </c>
      <c r="C103" s="245">
        <v>23</v>
      </c>
      <c r="D103" s="245"/>
      <c r="E103" s="246" t="s">
        <v>677</v>
      </c>
      <c r="F103" s="29"/>
    </row>
    <row r="104" spans="1:7" x14ac:dyDescent="0.2">
      <c r="A104" s="215">
        <v>2</v>
      </c>
      <c r="B104" s="248" t="s">
        <v>341</v>
      </c>
      <c r="C104" s="190">
        <v>18</v>
      </c>
      <c r="D104" s="245"/>
      <c r="E104" s="197" t="s">
        <v>684</v>
      </c>
      <c r="F104" s="29"/>
    </row>
    <row r="105" spans="1:7" ht="11.25" customHeight="1" x14ac:dyDescent="0.2">
      <c r="A105" s="542" t="s">
        <v>223</v>
      </c>
      <c r="B105" s="542"/>
      <c r="C105" s="424">
        <f>SUM(C103:C104)</f>
        <v>41</v>
      </c>
      <c r="D105" s="26"/>
      <c r="E105" s="16"/>
      <c r="F105" s="29"/>
    </row>
    <row r="106" spans="1:7" x14ac:dyDescent="0.2">
      <c r="A106" s="174"/>
      <c r="B106" s="174"/>
      <c r="C106" s="174"/>
      <c r="D106" s="17"/>
      <c r="E106" s="17"/>
      <c r="F106" s="29"/>
    </row>
    <row r="107" spans="1:7" x14ac:dyDescent="0.2">
      <c r="A107" s="538" t="s">
        <v>443</v>
      </c>
      <c r="B107" s="538"/>
      <c r="C107" s="538"/>
      <c r="D107" s="538"/>
      <c r="E107" s="538"/>
      <c r="F107" s="38"/>
    </row>
    <row r="108" spans="1:7" x14ac:dyDescent="0.2">
      <c r="A108" s="236" t="s">
        <v>220</v>
      </c>
      <c r="B108" s="236" t="s">
        <v>221</v>
      </c>
      <c r="C108" s="236" t="s">
        <v>27</v>
      </c>
      <c r="D108" s="236" t="s">
        <v>224</v>
      </c>
      <c r="E108" s="236" t="s">
        <v>222</v>
      </c>
    </row>
    <row r="109" spans="1:7" ht="22.5" x14ac:dyDescent="0.2">
      <c r="A109" s="251">
        <v>1</v>
      </c>
      <c r="B109" s="261" t="s">
        <v>279</v>
      </c>
      <c r="C109" s="253">
        <v>40</v>
      </c>
      <c r="D109" s="253" t="s">
        <v>391</v>
      </c>
      <c r="E109" s="261"/>
    </row>
    <row r="110" spans="1:7" x14ac:dyDescent="0.2">
      <c r="A110" s="251">
        <v>2</v>
      </c>
      <c r="B110" s="261" t="s">
        <v>280</v>
      </c>
      <c r="C110" s="253">
        <v>40</v>
      </c>
      <c r="D110" s="253" t="s">
        <v>281</v>
      </c>
      <c r="E110" s="224"/>
    </row>
    <row r="111" spans="1:7" x14ac:dyDescent="0.2">
      <c r="A111" s="251">
        <v>3</v>
      </c>
      <c r="B111" s="261" t="s">
        <v>282</v>
      </c>
      <c r="C111" s="253">
        <v>40</v>
      </c>
      <c r="D111" s="253" t="s">
        <v>281</v>
      </c>
      <c r="E111" s="239"/>
    </row>
    <row r="112" spans="1:7" x14ac:dyDescent="0.2">
      <c r="A112" s="251">
        <v>4</v>
      </c>
      <c r="B112" s="261" t="s">
        <v>283</v>
      </c>
      <c r="C112" s="253">
        <v>40</v>
      </c>
      <c r="D112" s="253" t="s">
        <v>284</v>
      </c>
      <c r="E112" s="224"/>
    </row>
    <row r="113" spans="1:5" x14ac:dyDescent="0.2">
      <c r="A113" s="251">
        <v>5</v>
      </c>
      <c r="B113" s="261" t="s">
        <v>285</v>
      </c>
      <c r="C113" s="253">
        <v>40</v>
      </c>
      <c r="D113" s="253" t="s">
        <v>286</v>
      </c>
      <c r="E113" s="224"/>
    </row>
    <row r="114" spans="1:5" ht="22.5" x14ac:dyDescent="0.2">
      <c r="A114" s="251">
        <v>6</v>
      </c>
      <c r="B114" s="261" t="s">
        <v>287</v>
      </c>
      <c r="C114" s="253">
        <v>40</v>
      </c>
      <c r="D114" s="253" t="s">
        <v>288</v>
      </c>
      <c r="E114" s="263"/>
    </row>
    <row r="115" spans="1:5" ht="22.5" x14ac:dyDescent="0.2">
      <c r="A115" s="251">
        <v>7</v>
      </c>
      <c r="B115" s="261" t="s">
        <v>289</v>
      </c>
      <c r="C115" s="253">
        <v>40</v>
      </c>
      <c r="D115" s="253" t="s">
        <v>391</v>
      </c>
      <c r="E115" s="224"/>
    </row>
    <row r="116" spans="1:5" ht="22.5" x14ac:dyDescent="0.2">
      <c r="A116" s="251">
        <v>8</v>
      </c>
      <c r="B116" s="261" t="s">
        <v>290</v>
      </c>
      <c r="C116" s="253">
        <v>40</v>
      </c>
      <c r="D116" s="253" t="s">
        <v>391</v>
      </c>
      <c r="E116" s="237"/>
    </row>
    <row r="117" spans="1:5" x14ac:dyDescent="0.2">
      <c r="A117" s="251">
        <v>9</v>
      </c>
      <c r="B117" s="261" t="s">
        <v>291</v>
      </c>
      <c r="C117" s="253">
        <v>40</v>
      </c>
      <c r="D117" s="253" t="s">
        <v>284</v>
      </c>
      <c r="E117" s="264"/>
    </row>
    <row r="118" spans="1:5" ht="22.5" x14ac:dyDescent="0.2">
      <c r="A118" s="251">
        <v>10</v>
      </c>
      <c r="B118" s="261" t="s">
        <v>292</v>
      </c>
      <c r="C118" s="253">
        <v>40</v>
      </c>
      <c r="D118" s="253" t="s">
        <v>391</v>
      </c>
      <c r="E118" s="264"/>
    </row>
    <row r="119" spans="1:5" ht="22.5" x14ac:dyDescent="0.2">
      <c r="A119" s="251">
        <v>11</v>
      </c>
      <c r="B119" s="261" t="s">
        <v>375</v>
      </c>
      <c r="C119" s="253">
        <v>40</v>
      </c>
      <c r="D119" s="253" t="s">
        <v>288</v>
      </c>
      <c r="E119" s="264" t="s">
        <v>405</v>
      </c>
    </row>
    <row r="120" spans="1:5" x14ac:dyDescent="0.2">
      <c r="A120" s="251">
        <v>12</v>
      </c>
      <c r="B120" s="261" t="s">
        <v>295</v>
      </c>
      <c r="C120" s="253">
        <v>40</v>
      </c>
      <c r="D120" s="253" t="s">
        <v>286</v>
      </c>
      <c r="E120" s="264"/>
    </row>
    <row r="121" spans="1:5" ht="22.5" x14ac:dyDescent="0.2">
      <c r="A121" s="251">
        <v>13</v>
      </c>
      <c r="B121" s="261" t="s">
        <v>376</v>
      </c>
      <c r="C121" s="253">
        <v>40</v>
      </c>
      <c r="D121" s="253" t="s">
        <v>391</v>
      </c>
      <c r="E121" s="264"/>
    </row>
    <row r="122" spans="1:5" ht="22.5" x14ac:dyDescent="0.2">
      <c r="A122" s="251">
        <v>14</v>
      </c>
      <c r="B122" s="261" t="s">
        <v>330</v>
      </c>
      <c r="C122" s="253">
        <v>40</v>
      </c>
      <c r="D122" s="253" t="s">
        <v>391</v>
      </c>
      <c r="E122" s="264"/>
    </row>
    <row r="123" spans="1:5" x14ac:dyDescent="0.2">
      <c r="A123" s="251">
        <v>15</v>
      </c>
      <c r="B123" s="261" t="s">
        <v>297</v>
      </c>
      <c r="C123" s="253">
        <v>40</v>
      </c>
      <c r="D123" s="253" t="s">
        <v>284</v>
      </c>
      <c r="E123" s="264"/>
    </row>
    <row r="124" spans="1:5" ht="22.5" x14ac:dyDescent="0.2">
      <c r="A124" s="251">
        <v>16</v>
      </c>
      <c r="B124" s="261" t="s">
        <v>377</v>
      </c>
      <c r="C124" s="253">
        <v>40</v>
      </c>
      <c r="D124" s="253" t="s">
        <v>391</v>
      </c>
      <c r="E124" s="264" t="s">
        <v>406</v>
      </c>
    </row>
    <row r="125" spans="1:5" ht="22.5" x14ac:dyDescent="0.2">
      <c r="A125" s="251">
        <v>17</v>
      </c>
      <c r="B125" s="261" t="s">
        <v>378</v>
      </c>
      <c r="C125" s="253">
        <v>40</v>
      </c>
      <c r="D125" s="253" t="s">
        <v>284</v>
      </c>
      <c r="E125" s="237" t="s">
        <v>389</v>
      </c>
    </row>
    <row r="126" spans="1:5" ht="22.5" x14ac:dyDescent="0.2">
      <c r="A126" s="251">
        <v>18</v>
      </c>
      <c r="B126" s="261" t="s">
        <v>392</v>
      </c>
      <c r="C126" s="253">
        <v>40</v>
      </c>
      <c r="D126" s="253" t="s">
        <v>288</v>
      </c>
      <c r="E126" s="224" t="s">
        <v>363</v>
      </c>
    </row>
    <row r="127" spans="1:5" x14ac:dyDescent="0.2">
      <c r="A127" s="251">
        <v>19</v>
      </c>
      <c r="B127" s="261" t="s">
        <v>301</v>
      </c>
      <c r="C127" s="253">
        <v>40</v>
      </c>
      <c r="D127" s="253" t="s">
        <v>286</v>
      </c>
      <c r="E127" s="264" t="s">
        <v>560</v>
      </c>
    </row>
    <row r="128" spans="1:5" ht="22.5" x14ac:dyDescent="0.2">
      <c r="A128" s="251">
        <v>20</v>
      </c>
      <c r="B128" s="261" t="s">
        <v>302</v>
      </c>
      <c r="C128" s="253">
        <v>40</v>
      </c>
      <c r="D128" s="253" t="s">
        <v>391</v>
      </c>
      <c r="E128" s="238"/>
    </row>
    <row r="129" spans="1:67" x14ac:dyDescent="0.2">
      <c r="A129" s="251">
        <v>21</v>
      </c>
      <c r="B129" s="261" t="s">
        <v>379</v>
      </c>
      <c r="C129" s="253">
        <v>40</v>
      </c>
      <c r="D129" s="253" t="s">
        <v>284</v>
      </c>
      <c r="E129" s="264" t="s">
        <v>419</v>
      </c>
    </row>
    <row r="130" spans="1:67" x14ac:dyDescent="0.2">
      <c r="A130" s="251">
        <v>22</v>
      </c>
      <c r="B130" s="261" t="s">
        <v>304</v>
      </c>
      <c r="C130" s="253">
        <v>40</v>
      </c>
      <c r="D130" s="253" t="s">
        <v>284</v>
      </c>
      <c r="E130" s="237"/>
    </row>
    <row r="131" spans="1:67" ht="11.25" customHeight="1" x14ac:dyDescent="0.2">
      <c r="A131" s="539" t="s">
        <v>436</v>
      </c>
      <c r="B131" s="539"/>
      <c r="C131" s="182">
        <f>SUM(C109:C130)</f>
        <v>880</v>
      </c>
      <c r="D131" s="26"/>
      <c r="E131" s="16"/>
    </row>
    <row r="132" spans="1:67" x14ac:dyDescent="0.2">
      <c r="A132" s="174"/>
      <c r="B132" s="21"/>
      <c r="C132" s="174"/>
      <c r="D132" s="17"/>
      <c r="E132" s="20"/>
    </row>
    <row r="133" spans="1:67" x14ac:dyDescent="0.2">
      <c r="A133" s="535" t="s">
        <v>444</v>
      </c>
      <c r="B133" s="535"/>
      <c r="C133" s="535"/>
      <c r="D133" s="535"/>
      <c r="E133" s="535"/>
    </row>
    <row r="134" spans="1:67" x14ac:dyDescent="0.2">
      <c r="A134" s="176" t="s">
        <v>220</v>
      </c>
      <c r="B134" s="176" t="s">
        <v>221</v>
      </c>
      <c r="C134" s="176" t="s">
        <v>27</v>
      </c>
      <c r="D134" s="176" t="s">
        <v>224</v>
      </c>
      <c r="E134" s="176" t="s">
        <v>227</v>
      </c>
    </row>
    <row r="135" spans="1:67" ht="90" x14ac:dyDescent="0.2">
      <c r="A135" s="217">
        <v>1</v>
      </c>
      <c r="B135" s="220" t="s">
        <v>453</v>
      </c>
      <c r="C135" s="221">
        <v>9</v>
      </c>
      <c r="D135" s="221" t="s">
        <v>252</v>
      </c>
      <c r="E135" s="216" t="s">
        <v>622</v>
      </c>
      <c r="F135" s="35" t="s">
        <v>620</v>
      </c>
    </row>
    <row r="136" spans="1:67" ht="45" x14ac:dyDescent="0.2">
      <c r="A136" s="217">
        <v>2</v>
      </c>
      <c r="B136" s="220" t="s">
        <v>365</v>
      </c>
      <c r="C136" s="221">
        <v>12</v>
      </c>
      <c r="D136" s="221" t="s">
        <v>286</v>
      </c>
      <c r="E136" s="265" t="s">
        <v>623</v>
      </c>
    </row>
    <row r="137" spans="1:67" ht="33.75" x14ac:dyDescent="0.2">
      <c r="A137" s="217">
        <v>3</v>
      </c>
      <c r="B137" s="220" t="s">
        <v>417</v>
      </c>
      <c r="C137" s="221">
        <v>24</v>
      </c>
      <c r="D137" s="221" t="s">
        <v>120</v>
      </c>
      <c r="E137" s="265" t="s">
        <v>624</v>
      </c>
    </row>
    <row r="138" spans="1:67" ht="11.25" customHeight="1" x14ac:dyDescent="0.2">
      <c r="A138" s="540" t="s">
        <v>435</v>
      </c>
      <c r="B138" s="540"/>
      <c r="C138" s="255">
        <f>SUM(C135:C137)</f>
        <v>45</v>
      </c>
      <c r="D138" s="17"/>
      <c r="E138" s="22"/>
    </row>
    <row r="139" spans="1:67" s="19" customFormat="1" x14ac:dyDescent="0.2">
      <c r="A139" s="24"/>
      <c r="B139" s="23"/>
      <c r="C139" s="24"/>
      <c r="D139" s="25"/>
      <c r="E139" s="22"/>
      <c r="F139" s="35"/>
      <c r="G139" s="15"/>
      <c r="H139" s="15"/>
      <c r="I139" s="15"/>
    </row>
    <row r="140" spans="1:67" x14ac:dyDescent="0.2">
      <c r="A140" s="541" t="s">
        <v>305</v>
      </c>
      <c r="B140" s="541"/>
      <c r="C140" s="541"/>
      <c r="D140" s="541"/>
      <c r="E140" s="541"/>
    </row>
    <row r="141" spans="1:67" x14ac:dyDescent="0.2">
      <c r="A141" s="243" t="s">
        <v>220</v>
      </c>
      <c r="B141" s="243" t="s">
        <v>221</v>
      </c>
      <c r="C141" s="243" t="s">
        <v>183</v>
      </c>
      <c r="D141" s="243" t="s">
        <v>224</v>
      </c>
      <c r="E141" s="243" t="s">
        <v>226</v>
      </c>
    </row>
    <row r="142" spans="1:67" ht="22.5" x14ac:dyDescent="0.2">
      <c r="A142" s="215">
        <v>1</v>
      </c>
      <c r="B142" s="266" t="s">
        <v>375</v>
      </c>
      <c r="C142" s="257">
        <v>20</v>
      </c>
      <c r="D142" s="257" t="s">
        <v>425</v>
      </c>
      <c r="E142" s="247" t="s">
        <v>405</v>
      </c>
    </row>
    <row r="143" spans="1:67" ht="22.5" x14ac:dyDescent="0.2">
      <c r="A143" s="215">
        <v>2</v>
      </c>
      <c r="B143" s="248" t="s">
        <v>298</v>
      </c>
      <c r="C143" s="245">
        <v>20</v>
      </c>
      <c r="D143" s="245" t="s">
        <v>391</v>
      </c>
      <c r="E143" s="246" t="s">
        <v>406</v>
      </c>
    </row>
    <row r="144" spans="1:67" s="433" customFormat="1" ht="22.15" customHeight="1" x14ac:dyDescent="0.2">
      <c r="A144" s="410">
        <v>3</v>
      </c>
      <c r="B144" s="434" t="s">
        <v>378</v>
      </c>
      <c r="C144" s="428">
        <v>12</v>
      </c>
      <c r="D144" s="428" t="s">
        <v>284</v>
      </c>
      <c r="E144" s="412" t="s">
        <v>389</v>
      </c>
      <c r="F144" s="431"/>
      <c r="G144" s="432"/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432"/>
      <c r="AI144" s="432"/>
      <c r="AJ144" s="432"/>
      <c r="AK144" s="432"/>
      <c r="AL144" s="432"/>
      <c r="AM144" s="432"/>
      <c r="AN144" s="432"/>
      <c r="AO144" s="432"/>
      <c r="AP144" s="432"/>
      <c r="AQ144" s="432"/>
      <c r="AR144" s="432"/>
      <c r="AS144" s="432"/>
      <c r="AT144" s="432"/>
      <c r="AU144" s="432"/>
      <c r="AV144" s="432"/>
      <c r="AW144" s="432"/>
      <c r="AX144" s="432"/>
      <c r="AY144" s="432"/>
      <c r="AZ144" s="432"/>
      <c r="BA144" s="432"/>
      <c r="BB144" s="432"/>
      <c r="BC144" s="432"/>
      <c r="BD144" s="432"/>
      <c r="BE144" s="432"/>
      <c r="BF144" s="432"/>
      <c r="BG144" s="432"/>
      <c r="BH144" s="432"/>
      <c r="BI144" s="432"/>
      <c r="BJ144" s="432"/>
      <c r="BK144" s="432"/>
      <c r="BL144" s="432"/>
      <c r="BM144" s="432"/>
      <c r="BN144" s="432"/>
      <c r="BO144" s="432"/>
    </row>
    <row r="145" spans="1:7" ht="22.5" x14ac:dyDescent="0.2">
      <c r="A145" s="215">
        <v>4</v>
      </c>
      <c r="B145" s="248" t="s">
        <v>300</v>
      </c>
      <c r="C145" s="245">
        <v>20</v>
      </c>
      <c r="D145" s="245" t="s">
        <v>425</v>
      </c>
      <c r="E145" s="246" t="s">
        <v>363</v>
      </c>
    </row>
    <row r="146" spans="1:7" x14ac:dyDescent="0.2">
      <c r="A146" s="215">
        <v>5</v>
      </c>
      <c r="B146" s="248" t="s">
        <v>364</v>
      </c>
      <c r="C146" s="245">
        <v>20</v>
      </c>
      <c r="D146" s="245" t="s">
        <v>286</v>
      </c>
      <c r="E146" s="246" t="s">
        <v>342</v>
      </c>
    </row>
    <row r="147" spans="1:7" x14ac:dyDescent="0.2">
      <c r="A147" s="215">
        <v>6</v>
      </c>
      <c r="B147" s="248" t="s">
        <v>303</v>
      </c>
      <c r="C147" s="245">
        <v>40</v>
      </c>
      <c r="D147" s="245" t="s">
        <v>284</v>
      </c>
      <c r="E147" s="246" t="s">
        <v>343</v>
      </c>
    </row>
    <row r="148" spans="1:7" s="2" customFormat="1" ht="15.75" x14ac:dyDescent="0.2">
      <c r="A148" s="547" t="s">
        <v>434</v>
      </c>
      <c r="B148" s="548"/>
      <c r="C148" s="548"/>
      <c r="D148" s="548"/>
      <c r="E148" s="549"/>
      <c r="F148" s="40"/>
      <c r="G148" s="11"/>
    </row>
    <row r="149" spans="1:7" x14ac:dyDescent="0.2">
      <c r="A149" s="267">
        <v>1</v>
      </c>
      <c r="B149" s="268" t="s">
        <v>280</v>
      </c>
      <c r="C149" s="269">
        <v>20</v>
      </c>
      <c r="D149" s="235" t="s">
        <v>281</v>
      </c>
      <c r="E149" s="248" t="s">
        <v>351</v>
      </c>
    </row>
    <row r="150" spans="1:7" x14ac:dyDescent="0.2">
      <c r="A150" s="215">
        <v>2</v>
      </c>
      <c r="B150" s="266" t="s">
        <v>283</v>
      </c>
      <c r="C150" s="245">
        <v>21</v>
      </c>
      <c r="D150" s="214" t="s">
        <v>284</v>
      </c>
      <c r="E150" s="248" t="s">
        <v>350</v>
      </c>
    </row>
    <row r="151" spans="1:7" x14ac:dyDescent="0.2">
      <c r="A151" s="267">
        <v>3</v>
      </c>
      <c r="B151" s="266" t="s">
        <v>285</v>
      </c>
      <c r="C151" s="245">
        <v>23</v>
      </c>
      <c r="D151" s="214" t="s">
        <v>286</v>
      </c>
      <c r="E151" s="248" t="s">
        <v>351</v>
      </c>
      <c r="F151" s="29"/>
    </row>
    <row r="152" spans="1:7" ht="22.5" x14ac:dyDescent="0.2">
      <c r="A152" s="215">
        <v>4</v>
      </c>
      <c r="B152" s="266" t="s">
        <v>287</v>
      </c>
      <c r="C152" s="245">
        <v>23</v>
      </c>
      <c r="D152" s="214" t="s">
        <v>288</v>
      </c>
      <c r="E152" s="248" t="s">
        <v>351</v>
      </c>
      <c r="F152" s="29"/>
    </row>
    <row r="153" spans="1:7" ht="22.5" x14ac:dyDescent="0.2">
      <c r="A153" s="267">
        <v>5</v>
      </c>
      <c r="B153" s="266" t="s">
        <v>289</v>
      </c>
      <c r="C153" s="245">
        <v>17</v>
      </c>
      <c r="D153" s="214" t="s">
        <v>391</v>
      </c>
      <c r="E153" s="248" t="s">
        <v>350</v>
      </c>
      <c r="F153" s="29"/>
    </row>
    <row r="154" spans="1:7" ht="22.5" x14ac:dyDescent="0.2">
      <c r="A154" s="215">
        <v>6</v>
      </c>
      <c r="B154" s="266" t="s">
        <v>292</v>
      </c>
      <c r="C154" s="245">
        <v>23.8</v>
      </c>
      <c r="D154" s="214" t="s">
        <v>391</v>
      </c>
      <c r="E154" s="248" t="s">
        <v>350</v>
      </c>
      <c r="F154" s="29"/>
    </row>
    <row r="155" spans="1:7" ht="22.5" x14ac:dyDescent="0.2">
      <c r="A155" s="267">
        <v>7</v>
      </c>
      <c r="B155" s="266" t="s">
        <v>293</v>
      </c>
      <c r="C155" s="245">
        <v>4</v>
      </c>
      <c r="D155" s="214" t="s">
        <v>288</v>
      </c>
      <c r="E155" s="248" t="s">
        <v>685</v>
      </c>
      <c r="F155" s="29"/>
    </row>
    <row r="156" spans="1:7" x14ac:dyDescent="0.2">
      <c r="A156" s="267">
        <v>8</v>
      </c>
      <c r="B156" s="266" t="s">
        <v>295</v>
      </c>
      <c r="C156" s="245">
        <v>30</v>
      </c>
      <c r="D156" s="214" t="s">
        <v>286</v>
      </c>
      <c r="E156" s="248" t="s">
        <v>351</v>
      </c>
      <c r="F156" s="29"/>
    </row>
    <row r="157" spans="1:7" x14ac:dyDescent="0.2">
      <c r="A157" s="215">
        <v>9</v>
      </c>
      <c r="B157" s="266" t="s">
        <v>297</v>
      </c>
      <c r="C157" s="245">
        <v>23</v>
      </c>
      <c r="D157" s="214" t="s">
        <v>284</v>
      </c>
      <c r="E157" s="248" t="s">
        <v>350</v>
      </c>
      <c r="F157" s="29"/>
    </row>
    <row r="158" spans="1:7" ht="22.5" x14ac:dyDescent="0.2">
      <c r="A158" s="267">
        <v>10</v>
      </c>
      <c r="B158" s="266" t="s">
        <v>298</v>
      </c>
      <c r="C158" s="245">
        <v>11.5</v>
      </c>
      <c r="D158" s="214" t="s">
        <v>391</v>
      </c>
      <c r="E158" s="248" t="s">
        <v>350</v>
      </c>
      <c r="F158" s="29"/>
    </row>
    <row r="159" spans="1:7" ht="22.5" x14ac:dyDescent="0.2">
      <c r="A159" s="215">
        <v>11</v>
      </c>
      <c r="B159" s="266" t="s">
        <v>299</v>
      </c>
      <c r="C159" s="245">
        <v>23</v>
      </c>
      <c r="D159" s="214" t="s">
        <v>284</v>
      </c>
      <c r="E159" s="248" t="s">
        <v>350</v>
      </c>
      <c r="F159" s="29"/>
    </row>
    <row r="160" spans="1:7" ht="22.5" x14ac:dyDescent="0.2">
      <c r="A160" s="267">
        <v>12</v>
      </c>
      <c r="B160" s="266" t="s">
        <v>392</v>
      </c>
      <c r="C160" s="245">
        <v>26</v>
      </c>
      <c r="D160" s="214" t="s">
        <v>288</v>
      </c>
      <c r="E160" s="248" t="s">
        <v>351</v>
      </c>
      <c r="F160" s="29"/>
    </row>
    <row r="161" spans="1:6" x14ac:dyDescent="0.2">
      <c r="A161" s="215">
        <v>13</v>
      </c>
      <c r="B161" s="266" t="s">
        <v>301</v>
      </c>
      <c r="C161" s="245">
        <v>5</v>
      </c>
      <c r="D161" s="214" t="s">
        <v>286</v>
      </c>
      <c r="E161" s="248" t="s">
        <v>685</v>
      </c>
      <c r="F161" s="29"/>
    </row>
    <row r="162" spans="1:6" ht="22.5" x14ac:dyDescent="0.2">
      <c r="A162" s="267">
        <v>14</v>
      </c>
      <c r="B162" s="266" t="s">
        <v>302</v>
      </c>
      <c r="C162" s="245">
        <v>19.7</v>
      </c>
      <c r="D162" s="214" t="s">
        <v>391</v>
      </c>
      <c r="E162" s="248" t="s">
        <v>350</v>
      </c>
      <c r="F162" s="29"/>
    </row>
    <row r="163" spans="1:6" x14ac:dyDescent="0.2">
      <c r="A163" s="426">
        <v>15</v>
      </c>
      <c r="B163" s="427" t="s">
        <v>303</v>
      </c>
      <c r="C163" s="425">
        <v>12.5</v>
      </c>
      <c r="D163" s="214" t="s">
        <v>284</v>
      </c>
      <c r="E163" s="248" t="s">
        <v>350</v>
      </c>
      <c r="F163" s="29"/>
    </row>
    <row r="164" spans="1:6" x14ac:dyDescent="0.2">
      <c r="A164" s="267">
        <v>16</v>
      </c>
      <c r="B164" s="266" t="s">
        <v>304</v>
      </c>
      <c r="C164" s="257">
        <v>17.25</v>
      </c>
      <c r="D164" s="214" t="s">
        <v>284</v>
      </c>
      <c r="E164" s="248" t="s">
        <v>350</v>
      </c>
      <c r="F164" s="29"/>
    </row>
    <row r="165" spans="1:6" ht="11.25" customHeight="1" x14ac:dyDescent="0.2">
      <c r="A165" s="542" t="s">
        <v>223</v>
      </c>
      <c r="B165" s="542"/>
      <c r="C165" s="200">
        <f>SUM(C149:C164,C142:C147)</f>
        <v>431.75</v>
      </c>
      <c r="D165" s="26"/>
      <c r="E165" s="16"/>
    </row>
    <row r="166" spans="1:6" x14ac:dyDescent="0.2">
      <c r="A166" s="174"/>
      <c r="B166" s="21"/>
      <c r="C166" s="174"/>
      <c r="D166" s="17"/>
      <c r="E166" s="20"/>
    </row>
    <row r="167" spans="1:6" x14ac:dyDescent="0.2">
      <c r="A167" s="538" t="s">
        <v>445</v>
      </c>
      <c r="B167" s="538"/>
      <c r="C167" s="538"/>
      <c r="D167" s="538"/>
      <c r="E167" s="538"/>
    </row>
    <row r="168" spans="1:6" x14ac:dyDescent="0.2">
      <c r="A168" s="236" t="s">
        <v>220</v>
      </c>
      <c r="B168" s="236" t="s">
        <v>221</v>
      </c>
      <c r="C168" s="236" t="s">
        <v>27</v>
      </c>
      <c r="D168" s="236" t="s">
        <v>224</v>
      </c>
      <c r="E168" s="236" t="s">
        <v>222</v>
      </c>
    </row>
    <row r="169" spans="1:6" ht="22.5" x14ac:dyDescent="0.2">
      <c r="A169" s="270">
        <v>1</v>
      </c>
      <c r="B169" s="224" t="s">
        <v>306</v>
      </c>
      <c r="C169" s="225">
        <v>40</v>
      </c>
      <c r="D169" s="225" t="s">
        <v>24</v>
      </c>
      <c r="E169" s="224"/>
    </row>
    <row r="170" spans="1:6" ht="22.5" x14ac:dyDescent="0.2">
      <c r="A170" s="270">
        <v>2</v>
      </c>
      <c r="B170" s="224" t="s">
        <v>385</v>
      </c>
      <c r="C170" s="225">
        <v>40</v>
      </c>
      <c r="D170" s="225" t="s">
        <v>296</v>
      </c>
      <c r="E170" s="224"/>
    </row>
    <row r="171" spans="1:6" x14ac:dyDescent="0.2">
      <c r="A171" s="270">
        <v>3</v>
      </c>
      <c r="B171" s="224" t="s">
        <v>384</v>
      </c>
      <c r="C171" s="225">
        <v>40</v>
      </c>
      <c r="D171" s="225" t="s">
        <v>24</v>
      </c>
      <c r="E171" s="271"/>
      <c r="F171" s="37"/>
    </row>
    <row r="172" spans="1:6" ht="22.5" x14ac:dyDescent="0.2">
      <c r="A172" s="270">
        <v>4</v>
      </c>
      <c r="B172" s="224" t="s">
        <v>307</v>
      </c>
      <c r="C172" s="225">
        <v>40</v>
      </c>
      <c r="D172" s="225" t="s">
        <v>296</v>
      </c>
      <c r="E172" s="224" t="s">
        <v>394</v>
      </c>
    </row>
    <row r="173" spans="1:6" x14ac:dyDescent="0.2">
      <c r="A173" s="251">
        <v>5</v>
      </c>
      <c r="B173" s="261" t="s">
        <v>294</v>
      </c>
      <c r="C173" s="253">
        <v>40</v>
      </c>
      <c r="D173" s="253" t="s">
        <v>284</v>
      </c>
      <c r="E173" s="264"/>
    </row>
    <row r="174" spans="1:6" x14ac:dyDescent="0.2">
      <c r="A174" s="270">
        <v>6</v>
      </c>
      <c r="B174" s="224" t="s">
        <v>393</v>
      </c>
      <c r="C174" s="225">
        <v>40</v>
      </c>
      <c r="D174" s="225" t="s">
        <v>281</v>
      </c>
      <c r="E174" s="224"/>
    </row>
    <row r="175" spans="1:6" ht="22.5" x14ac:dyDescent="0.2">
      <c r="A175" s="270">
        <v>7</v>
      </c>
      <c r="B175" s="224" t="s">
        <v>308</v>
      </c>
      <c r="C175" s="225">
        <v>40</v>
      </c>
      <c r="D175" s="225" t="s">
        <v>296</v>
      </c>
      <c r="E175" s="224" t="s">
        <v>412</v>
      </c>
    </row>
    <row r="176" spans="1:6" x14ac:dyDescent="0.2">
      <c r="A176" s="270">
        <v>8</v>
      </c>
      <c r="B176" s="224" t="s">
        <v>309</v>
      </c>
      <c r="C176" s="225">
        <v>40</v>
      </c>
      <c r="D176" s="225" t="s">
        <v>24</v>
      </c>
      <c r="E176" s="224"/>
    </row>
    <row r="177" spans="1:9" x14ac:dyDescent="0.2">
      <c r="A177" s="270">
        <v>9</v>
      </c>
      <c r="B177" s="224" t="s">
        <v>418</v>
      </c>
      <c r="C177" s="225">
        <v>40</v>
      </c>
      <c r="D177" s="225" t="s">
        <v>281</v>
      </c>
      <c r="E177" s="224"/>
    </row>
    <row r="178" spans="1:9" ht="22.5" x14ac:dyDescent="0.2">
      <c r="A178" s="270">
        <v>10</v>
      </c>
      <c r="B178" s="224" t="s">
        <v>383</v>
      </c>
      <c r="C178" s="225">
        <v>40</v>
      </c>
      <c r="D178" s="225" t="s">
        <v>296</v>
      </c>
      <c r="E178" s="224"/>
    </row>
    <row r="179" spans="1:9" x14ac:dyDescent="0.2">
      <c r="A179" s="270">
        <v>11</v>
      </c>
      <c r="B179" s="224" t="s">
        <v>382</v>
      </c>
      <c r="C179" s="225">
        <v>40</v>
      </c>
      <c r="D179" s="225" t="s">
        <v>24</v>
      </c>
      <c r="E179" s="224" t="s">
        <v>311</v>
      </c>
    </row>
    <row r="180" spans="1:9" x14ac:dyDescent="0.2">
      <c r="A180" s="270">
        <v>12</v>
      </c>
      <c r="B180" s="224" t="s">
        <v>312</v>
      </c>
      <c r="C180" s="225">
        <v>40</v>
      </c>
      <c r="D180" s="225" t="s">
        <v>281</v>
      </c>
      <c r="E180" s="224"/>
    </row>
    <row r="181" spans="1:9" x14ac:dyDescent="0.2">
      <c r="A181" s="270">
        <v>13</v>
      </c>
      <c r="B181" s="224" t="s">
        <v>381</v>
      </c>
      <c r="C181" s="225">
        <v>40</v>
      </c>
      <c r="D181" s="225" t="s">
        <v>24</v>
      </c>
      <c r="E181" s="224" t="s">
        <v>614</v>
      </c>
    </row>
    <row r="182" spans="1:9" x14ac:dyDescent="0.2">
      <c r="A182" s="270">
        <v>14</v>
      </c>
      <c r="B182" s="224" t="s">
        <v>380</v>
      </c>
      <c r="C182" s="225">
        <v>40</v>
      </c>
      <c r="D182" s="225" t="s">
        <v>24</v>
      </c>
      <c r="E182" s="224"/>
    </row>
    <row r="183" spans="1:9" ht="11.25" customHeight="1" x14ac:dyDescent="0.2">
      <c r="A183" s="539" t="s">
        <v>436</v>
      </c>
      <c r="B183" s="539"/>
      <c r="C183" s="182">
        <f>SUM(C169:C182)</f>
        <v>560</v>
      </c>
      <c r="D183" s="26"/>
      <c r="E183" s="16"/>
    </row>
    <row r="184" spans="1:9" x14ac:dyDescent="0.2">
      <c r="A184" s="174"/>
      <c r="B184" s="21"/>
      <c r="C184" s="174"/>
      <c r="D184" s="17"/>
      <c r="E184" s="20"/>
    </row>
    <row r="185" spans="1:9" x14ac:dyDescent="0.2">
      <c r="A185" s="535" t="s">
        <v>446</v>
      </c>
      <c r="B185" s="535"/>
      <c r="C185" s="535"/>
      <c r="D185" s="535"/>
      <c r="E185" s="535"/>
    </row>
    <row r="186" spans="1:9" x14ac:dyDescent="0.2">
      <c r="A186" s="176" t="s">
        <v>220</v>
      </c>
      <c r="B186" s="176" t="s">
        <v>221</v>
      </c>
      <c r="C186" s="176" t="s">
        <v>27</v>
      </c>
      <c r="D186" s="176" t="s">
        <v>224</v>
      </c>
      <c r="E186" s="176" t="s">
        <v>227</v>
      </c>
    </row>
    <row r="187" spans="1:9" ht="33.75" x14ac:dyDescent="0.2">
      <c r="A187" s="217">
        <v>1</v>
      </c>
      <c r="B187" s="220" t="s">
        <v>360</v>
      </c>
      <c r="C187" s="221">
        <v>20</v>
      </c>
      <c r="D187" s="222" t="s">
        <v>195</v>
      </c>
      <c r="E187" s="216" t="s">
        <v>621</v>
      </c>
    </row>
    <row r="188" spans="1:9" ht="33.75" x14ac:dyDescent="0.2">
      <c r="A188" s="217">
        <v>2</v>
      </c>
      <c r="B188" s="220" t="s">
        <v>629</v>
      </c>
      <c r="C188" s="221">
        <v>9</v>
      </c>
      <c r="D188" s="221" t="s">
        <v>281</v>
      </c>
      <c r="E188" s="265" t="s">
        <v>631</v>
      </c>
      <c r="F188" s="35" t="s">
        <v>626</v>
      </c>
    </row>
    <row r="189" spans="1:9" ht="33.75" x14ac:dyDescent="0.2">
      <c r="A189" s="217">
        <v>3</v>
      </c>
      <c r="B189" s="220" t="s">
        <v>630</v>
      </c>
      <c r="C189" s="221">
        <v>9</v>
      </c>
      <c r="D189" s="221" t="s">
        <v>281</v>
      </c>
      <c r="E189" s="265" t="s">
        <v>631</v>
      </c>
      <c r="F189" s="35" t="s">
        <v>626</v>
      </c>
    </row>
    <row r="190" spans="1:9" ht="11.25" customHeight="1" x14ac:dyDescent="0.2">
      <c r="A190" s="540" t="s">
        <v>435</v>
      </c>
      <c r="B190" s="540"/>
      <c r="C190" s="229">
        <f>SUM(C187:C189)</f>
        <v>38</v>
      </c>
      <c r="D190" s="26"/>
      <c r="E190" s="16"/>
    </row>
    <row r="191" spans="1:9" s="19" customFormat="1" x14ac:dyDescent="0.2">
      <c r="A191" s="24"/>
      <c r="B191" s="23"/>
      <c r="C191" s="24"/>
      <c r="D191" s="26"/>
      <c r="E191" s="16"/>
      <c r="F191" s="35"/>
      <c r="G191" s="15"/>
      <c r="H191" s="15"/>
      <c r="I191" s="15"/>
    </row>
    <row r="192" spans="1:9" x14ac:dyDescent="0.2">
      <c r="A192" s="541" t="s">
        <v>313</v>
      </c>
      <c r="B192" s="541"/>
      <c r="C192" s="541"/>
      <c r="D192" s="541"/>
      <c r="E192" s="541"/>
    </row>
    <row r="193" spans="1:6" x14ac:dyDescent="0.2">
      <c r="A193" s="243" t="s">
        <v>220</v>
      </c>
      <c r="B193" s="243" t="s">
        <v>221</v>
      </c>
      <c r="C193" s="243" t="s">
        <v>183</v>
      </c>
      <c r="D193" s="243" t="s">
        <v>224</v>
      </c>
      <c r="E193" s="243" t="s">
        <v>226</v>
      </c>
    </row>
    <row r="194" spans="1:6" x14ac:dyDescent="0.2">
      <c r="A194" s="215">
        <v>1</v>
      </c>
      <c r="B194" s="248" t="s">
        <v>307</v>
      </c>
      <c r="C194" s="245">
        <v>20</v>
      </c>
      <c r="D194" s="245"/>
      <c r="E194" s="246" t="s">
        <v>344</v>
      </c>
    </row>
    <row r="195" spans="1:6" x14ac:dyDescent="0.2">
      <c r="A195" s="215">
        <v>2</v>
      </c>
      <c r="B195" s="248" t="s">
        <v>308</v>
      </c>
      <c r="C195" s="245">
        <v>20</v>
      </c>
      <c r="D195" s="245"/>
      <c r="E195" s="246" t="s">
        <v>561</v>
      </c>
    </row>
    <row r="196" spans="1:6" x14ac:dyDescent="0.2">
      <c r="A196" s="215">
        <v>3</v>
      </c>
      <c r="B196" s="248" t="s">
        <v>310</v>
      </c>
      <c r="C196" s="245">
        <v>40</v>
      </c>
      <c r="D196" s="245"/>
      <c r="E196" s="246" t="s">
        <v>311</v>
      </c>
    </row>
    <row r="197" spans="1:6" s="155" customFormat="1" ht="13.15" customHeight="1" x14ac:dyDescent="0.2">
      <c r="A197" s="428">
        <v>4</v>
      </c>
      <c r="B197" s="429" t="s">
        <v>686</v>
      </c>
      <c r="C197" s="428">
        <v>12</v>
      </c>
      <c r="D197" s="428" t="s">
        <v>24</v>
      </c>
      <c r="E197" s="430" t="s">
        <v>687</v>
      </c>
    </row>
    <row r="198" spans="1:6" ht="11.25" customHeight="1" x14ac:dyDescent="0.2">
      <c r="A198" s="542" t="s">
        <v>223</v>
      </c>
      <c r="B198" s="557"/>
      <c r="C198" s="424">
        <f>SUM(C194:C197)</f>
        <v>92</v>
      </c>
      <c r="D198" s="26"/>
      <c r="E198" s="16"/>
    </row>
    <row r="199" spans="1:6" x14ac:dyDescent="0.2">
      <c r="A199" s="28"/>
      <c r="B199" s="27"/>
      <c r="C199" s="28"/>
      <c r="D199" s="26"/>
      <c r="E199" s="16"/>
    </row>
    <row r="200" spans="1:6" x14ac:dyDescent="0.2">
      <c r="A200" s="558" t="s">
        <v>447</v>
      </c>
      <c r="B200" s="559"/>
      <c r="C200" s="559"/>
      <c r="D200" s="559"/>
      <c r="E200" s="560"/>
    </row>
    <row r="201" spans="1:6" x14ac:dyDescent="0.2">
      <c r="A201" s="172" t="s">
        <v>220</v>
      </c>
      <c r="B201" s="172" t="s">
        <v>221</v>
      </c>
      <c r="C201" s="172" t="s">
        <v>27</v>
      </c>
      <c r="D201" s="172" t="s">
        <v>224</v>
      </c>
      <c r="E201" s="172" t="s">
        <v>222</v>
      </c>
    </row>
    <row r="202" spans="1:6" ht="22.5" x14ac:dyDescent="0.2">
      <c r="A202" s="201">
        <v>1</v>
      </c>
      <c r="B202" s="204" t="s">
        <v>314</v>
      </c>
      <c r="C202" s="203">
        <v>40</v>
      </c>
      <c r="D202" s="206" t="s">
        <v>315</v>
      </c>
      <c r="E202" s="205"/>
    </row>
    <row r="203" spans="1:6" ht="22.5" x14ac:dyDescent="0.2">
      <c r="A203" s="201">
        <v>2</v>
      </c>
      <c r="B203" s="202" t="s">
        <v>316</v>
      </c>
      <c r="C203" s="203">
        <v>40</v>
      </c>
      <c r="D203" s="206" t="s">
        <v>315</v>
      </c>
      <c r="E203" s="205" t="s">
        <v>461</v>
      </c>
    </row>
    <row r="204" spans="1:6" ht="22.5" x14ac:dyDescent="0.2">
      <c r="A204" s="201">
        <v>3</v>
      </c>
      <c r="B204" s="202" t="s">
        <v>317</v>
      </c>
      <c r="C204" s="203">
        <v>40</v>
      </c>
      <c r="D204" s="206" t="s">
        <v>315</v>
      </c>
      <c r="E204" s="175"/>
    </row>
    <row r="205" spans="1:6" x14ac:dyDescent="0.2">
      <c r="A205" s="201">
        <v>4</v>
      </c>
      <c r="B205" s="202" t="s">
        <v>386</v>
      </c>
      <c r="C205" s="203">
        <v>40</v>
      </c>
      <c r="D205" s="206" t="s">
        <v>319</v>
      </c>
      <c r="E205" s="171" t="s">
        <v>562</v>
      </c>
      <c r="F205" s="29"/>
    </row>
    <row r="206" spans="1:6" ht="22.5" x14ac:dyDescent="0.2">
      <c r="A206" s="201">
        <v>5</v>
      </c>
      <c r="B206" s="202" t="s">
        <v>320</v>
      </c>
      <c r="C206" s="203">
        <v>40</v>
      </c>
      <c r="D206" s="206" t="s">
        <v>315</v>
      </c>
      <c r="E206" s="205" t="s">
        <v>335</v>
      </c>
      <c r="F206" s="29"/>
    </row>
    <row r="207" spans="1:6" s="29" customFormat="1" ht="22.5" x14ac:dyDescent="0.2">
      <c r="A207" s="201">
        <v>6</v>
      </c>
      <c r="B207" s="202" t="s">
        <v>321</v>
      </c>
      <c r="C207" s="203">
        <v>40</v>
      </c>
      <c r="D207" s="206" t="s">
        <v>315</v>
      </c>
      <c r="E207" s="207"/>
      <c r="F207" s="223"/>
    </row>
    <row r="208" spans="1:6" s="29" customFormat="1" ht="22.5" x14ac:dyDescent="0.2">
      <c r="A208" s="201">
        <v>7</v>
      </c>
      <c r="B208" s="204" t="s">
        <v>322</v>
      </c>
      <c r="C208" s="203">
        <v>40</v>
      </c>
      <c r="D208" s="206" t="s">
        <v>315</v>
      </c>
      <c r="E208" s="208"/>
    </row>
    <row r="209" spans="1:6" s="29" customFormat="1" ht="22.5" x14ac:dyDescent="0.2">
      <c r="A209" s="201">
        <v>8</v>
      </c>
      <c r="B209" s="202" t="s">
        <v>323</v>
      </c>
      <c r="C209" s="203">
        <v>40</v>
      </c>
      <c r="D209" s="206" t="s">
        <v>319</v>
      </c>
      <c r="E209" s="171" t="s">
        <v>414</v>
      </c>
    </row>
    <row r="210" spans="1:6" s="29" customFormat="1" ht="22.5" x14ac:dyDescent="0.2">
      <c r="A210" s="201">
        <v>9</v>
      </c>
      <c r="B210" s="202" t="s">
        <v>324</v>
      </c>
      <c r="C210" s="203">
        <v>40</v>
      </c>
      <c r="D210" s="206" t="s">
        <v>315</v>
      </c>
      <c r="E210" s="209"/>
    </row>
    <row r="211" spans="1:6" s="29" customFormat="1" ht="22.5" x14ac:dyDescent="0.2">
      <c r="A211" s="201">
        <v>10</v>
      </c>
      <c r="B211" s="202" t="s">
        <v>325</v>
      </c>
      <c r="C211" s="203">
        <v>40</v>
      </c>
      <c r="D211" s="206" t="s">
        <v>315</v>
      </c>
      <c r="E211" s="171"/>
    </row>
    <row r="212" spans="1:6" s="29" customFormat="1" x14ac:dyDescent="0.2">
      <c r="A212" s="201">
        <v>11</v>
      </c>
      <c r="B212" s="202" t="s">
        <v>326</v>
      </c>
      <c r="C212" s="203">
        <v>40</v>
      </c>
      <c r="D212" s="206" t="s">
        <v>319</v>
      </c>
      <c r="E212" s="171"/>
    </row>
    <row r="213" spans="1:6" s="30" customFormat="1" x14ac:dyDescent="0.2">
      <c r="A213" s="201">
        <v>12</v>
      </c>
      <c r="B213" s="202" t="s">
        <v>327</v>
      </c>
      <c r="C213" s="203">
        <v>40</v>
      </c>
      <c r="D213" s="206" t="s">
        <v>319</v>
      </c>
      <c r="E213" s="171" t="s">
        <v>433</v>
      </c>
    </row>
    <row r="214" spans="1:6" s="29" customFormat="1" ht="22.5" x14ac:dyDescent="0.2">
      <c r="A214" s="201">
        <v>13</v>
      </c>
      <c r="B214" s="202" t="s">
        <v>328</v>
      </c>
      <c r="C214" s="203">
        <v>40</v>
      </c>
      <c r="D214" s="206" t="s">
        <v>315</v>
      </c>
      <c r="E214" s="171"/>
    </row>
    <row r="215" spans="1:6" s="29" customFormat="1" ht="11.25" customHeight="1" x14ac:dyDescent="0.2">
      <c r="A215" s="561" t="s">
        <v>436</v>
      </c>
      <c r="B215" s="561"/>
      <c r="C215" s="181">
        <f>SUM(C202:C214)</f>
        <v>520</v>
      </c>
      <c r="D215" s="174"/>
      <c r="E215" s="21"/>
    </row>
    <row r="216" spans="1:6" s="29" customFormat="1" x14ac:dyDescent="0.2">
      <c r="A216" s="174"/>
      <c r="B216" s="20"/>
      <c r="C216" s="17"/>
      <c r="D216" s="17"/>
      <c r="E216" s="20"/>
    </row>
    <row r="217" spans="1:6" s="29" customFormat="1" x14ac:dyDescent="0.2">
      <c r="A217" s="550" t="s">
        <v>448</v>
      </c>
      <c r="B217" s="551"/>
      <c r="C217" s="551"/>
      <c r="D217" s="551"/>
      <c r="E217" s="552"/>
    </row>
    <row r="218" spans="1:6" x14ac:dyDescent="0.2">
      <c r="A218" s="176" t="s">
        <v>220</v>
      </c>
      <c r="B218" s="176" t="s">
        <v>221</v>
      </c>
      <c r="C218" s="176" t="s">
        <v>27</v>
      </c>
      <c r="D218" s="176" t="s">
        <v>224</v>
      </c>
      <c r="E218" s="176" t="s">
        <v>227</v>
      </c>
    </row>
    <row r="219" spans="1:6" ht="56.25" x14ac:dyDescent="0.2">
      <c r="A219" s="210">
        <v>1</v>
      </c>
      <c r="B219" s="211" t="s">
        <v>627</v>
      </c>
      <c r="C219" s="346">
        <v>34</v>
      </c>
      <c r="D219" s="178" t="s">
        <v>319</v>
      </c>
      <c r="E219" s="170" t="s">
        <v>628</v>
      </c>
    </row>
    <row r="220" spans="1:6" s="29" customFormat="1" ht="45" x14ac:dyDescent="0.2">
      <c r="A220" s="210">
        <v>2</v>
      </c>
      <c r="B220" s="211" t="s">
        <v>454</v>
      </c>
      <c r="C220" s="346">
        <v>12</v>
      </c>
      <c r="D220" s="178" t="s">
        <v>315</v>
      </c>
      <c r="E220" s="170" t="s">
        <v>625</v>
      </c>
      <c r="F220" s="38"/>
    </row>
    <row r="221" spans="1:6" ht="11.25" customHeight="1" x14ac:dyDescent="0.2">
      <c r="A221" s="540" t="s">
        <v>435</v>
      </c>
      <c r="B221" s="540"/>
      <c r="C221" s="345">
        <f>SUM(C219:C220)</f>
        <v>46</v>
      </c>
      <c r="D221" s="17"/>
      <c r="E221" s="20"/>
      <c r="F221" s="29"/>
    </row>
    <row r="222" spans="1:6" x14ac:dyDescent="0.2">
      <c r="A222" s="174"/>
      <c r="B222" s="174"/>
      <c r="C222" s="174"/>
      <c r="D222" s="174"/>
      <c r="E222" s="21"/>
      <c r="F222" s="29"/>
    </row>
    <row r="223" spans="1:6" x14ac:dyDescent="0.2">
      <c r="A223" s="553" t="s">
        <v>432</v>
      </c>
      <c r="B223" s="554"/>
      <c r="C223" s="554"/>
      <c r="D223" s="554"/>
      <c r="E223" s="555"/>
      <c r="F223" s="29"/>
    </row>
    <row r="224" spans="1:6" x14ac:dyDescent="0.2">
      <c r="A224" s="198">
        <v>1</v>
      </c>
      <c r="B224" s="185" t="s">
        <v>318</v>
      </c>
      <c r="C224" s="193">
        <v>40</v>
      </c>
      <c r="D224" s="199"/>
      <c r="E224" s="186" t="s">
        <v>345</v>
      </c>
      <c r="F224" s="29"/>
    </row>
    <row r="225" spans="1:67" x14ac:dyDescent="0.2">
      <c r="A225" s="198">
        <v>2</v>
      </c>
      <c r="B225" s="191" t="s">
        <v>320</v>
      </c>
      <c r="C225" s="193">
        <v>20</v>
      </c>
      <c r="D225" s="199"/>
      <c r="E225" s="186" t="s">
        <v>346</v>
      </c>
      <c r="F225" s="38"/>
    </row>
    <row r="226" spans="1:67" x14ac:dyDescent="0.2">
      <c r="A226" s="198">
        <v>3</v>
      </c>
      <c r="B226" s="191" t="s">
        <v>323</v>
      </c>
      <c r="C226" s="193">
        <v>20</v>
      </c>
      <c r="D226" s="199"/>
      <c r="E226" s="186" t="s">
        <v>412</v>
      </c>
      <c r="F226" s="38"/>
    </row>
    <row r="227" spans="1:67" s="440" customFormat="1" x14ac:dyDescent="0.2">
      <c r="A227" s="441">
        <v>4</v>
      </c>
      <c r="B227" s="436" t="s">
        <v>688</v>
      </c>
      <c r="C227" s="435">
        <v>12</v>
      </c>
      <c r="D227" s="435"/>
      <c r="E227" s="437" t="s">
        <v>689</v>
      </c>
      <c r="F227" s="438"/>
      <c r="G227" s="439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  <c r="T227" s="439"/>
      <c r="U227" s="439"/>
      <c r="V227" s="439"/>
      <c r="W227" s="439"/>
      <c r="X227" s="439"/>
      <c r="Y227" s="439"/>
      <c r="Z227" s="439"/>
      <c r="AA227" s="439"/>
      <c r="AB227" s="439"/>
      <c r="AC227" s="439"/>
      <c r="AD227" s="439"/>
      <c r="AE227" s="439"/>
      <c r="AF227" s="439"/>
      <c r="AG227" s="439"/>
      <c r="AH227" s="439"/>
      <c r="AI227" s="439"/>
      <c r="AJ227" s="439"/>
      <c r="AK227" s="439"/>
      <c r="AL227" s="439"/>
      <c r="AM227" s="439"/>
      <c r="AN227" s="439"/>
      <c r="AO227" s="439"/>
      <c r="AP227" s="439"/>
      <c r="AQ227" s="439"/>
      <c r="AR227" s="439"/>
      <c r="AS227" s="439"/>
      <c r="AT227" s="439"/>
      <c r="AU227" s="439"/>
      <c r="AV227" s="439"/>
      <c r="AW227" s="439"/>
      <c r="AX227" s="439"/>
      <c r="AY227" s="439"/>
      <c r="AZ227" s="439"/>
      <c r="BA227" s="439"/>
      <c r="BB227" s="439"/>
      <c r="BC227" s="439"/>
      <c r="BD227" s="439"/>
      <c r="BE227" s="439"/>
      <c r="BF227" s="439"/>
      <c r="BG227" s="439"/>
      <c r="BH227" s="439"/>
      <c r="BI227" s="439"/>
      <c r="BJ227" s="439"/>
      <c r="BK227" s="439"/>
      <c r="BL227" s="439"/>
      <c r="BM227" s="439"/>
      <c r="BN227" s="439"/>
      <c r="BO227" s="439"/>
    </row>
    <row r="228" spans="1:67" s="2" customFormat="1" ht="15.75" x14ac:dyDescent="0.2">
      <c r="A228" s="562" t="s">
        <v>434</v>
      </c>
      <c r="B228" s="563"/>
      <c r="C228" s="563"/>
      <c r="D228" s="563"/>
      <c r="E228" s="564"/>
      <c r="F228" s="40"/>
      <c r="G228" s="11"/>
    </row>
    <row r="229" spans="1:67" s="19" customFormat="1" x14ac:dyDescent="0.2">
      <c r="A229" s="198">
        <v>1</v>
      </c>
      <c r="B229" s="185" t="s">
        <v>431</v>
      </c>
      <c r="C229" s="193">
        <v>16.649999999999999</v>
      </c>
      <c r="D229" s="199"/>
      <c r="E229" s="186" t="s">
        <v>690</v>
      </c>
      <c r="F229" s="29"/>
    </row>
    <row r="230" spans="1:67" s="19" customFormat="1" x14ac:dyDescent="0.2">
      <c r="A230" s="198"/>
      <c r="B230" s="185" t="s">
        <v>431</v>
      </c>
      <c r="C230" s="193">
        <v>5.3</v>
      </c>
      <c r="D230" s="199"/>
      <c r="E230" s="186" t="s">
        <v>691</v>
      </c>
      <c r="F230" s="29"/>
    </row>
    <row r="231" spans="1:67" s="19" customFormat="1" x14ac:dyDescent="0.2">
      <c r="A231" s="198"/>
      <c r="B231" s="185" t="s">
        <v>431</v>
      </c>
      <c r="C231" s="193">
        <v>13.25</v>
      </c>
      <c r="D231" s="199"/>
      <c r="E231" s="186" t="s">
        <v>692</v>
      </c>
      <c r="F231" s="29"/>
    </row>
    <row r="232" spans="1:67" s="19" customFormat="1" x14ac:dyDescent="0.2">
      <c r="A232" s="198">
        <v>2</v>
      </c>
      <c r="B232" s="185" t="s">
        <v>324</v>
      </c>
      <c r="C232" s="193">
        <v>4</v>
      </c>
      <c r="D232" s="199"/>
      <c r="E232" s="186" t="s">
        <v>693</v>
      </c>
      <c r="F232" s="29"/>
    </row>
    <row r="233" spans="1:67" ht="11.25" customHeight="1" x14ac:dyDescent="0.2">
      <c r="A233" s="556" t="s">
        <v>223</v>
      </c>
      <c r="B233" s="556"/>
      <c r="C233" s="200">
        <f>SUM(C229:C232,C224:C227)</f>
        <v>131.19999999999999</v>
      </c>
      <c r="D233" s="26"/>
      <c r="E233" s="16"/>
      <c r="F233" s="29"/>
    </row>
    <row r="234" spans="1:67" x14ac:dyDescent="0.2">
      <c r="F234" s="29"/>
    </row>
    <row r="235" spans="1:67" ht="12" thickBot="1" x14ac:dyDescent="0.25">
      <c r="F235" s="29"/>
    </row>
    <row r="236" spans="1:67" ht="12" thickBot="1" x14ac:dyDescent="0.25">
      <c r="B236" s="527" t="s">
        <v>225</v>
      </c>
      <c r="C236" s="528"/>
      <c r="D236" s="528"/>
      <c r="E236" s="529"/>
      <c r="F236" s="29"/>
    </row>
    <row r="237" spans="1:67" x14ac:dyDescent="0.2">
      <c r="B237" s="13" t="s">
        <v>102</v>
      </c>
      <c r="C237" s="530">
        <f>SUM(C39,C40,C41,C75,C142,C143,C145,C146,C147,C194,C196,C195,C224,C225,C226)</f>
        <v>360</v>
      </c>
      <c r="D237" s="531"/>
      <c r="E237" s="234">
        <f>C237</f>
        <v>360</v>
      </c>
      <c r="F237" s="29"/>
    </row>
    <row r="238" spans="1:67" x14ac:dyDescent="0.2">
      <c r="B238" s="6" t="s">
        <v>103</v>
      </c>
      <c r="C238" s="521">
        <v>0</v>
      </c>
      <c r="D238" s="522"/>
      <c r="E238" s="532">
        <f>SUM(C238:D242)</f>
        <v>80</v>
      </c>
      <c r="F238" s="29"/>
    </row>
    <row r="239" spans="1:67" x14ac:dyDescent="0.2">
      <c r="B239" s="6" t="s">
        <v>331</v>
      </c>
      <c r="C239" s="533">
        <v>0</v>
      </c>
      <c r="D239" s="522"/>
      <c r="E239" s="532"/>
      <c r="F239" s="29"/>
    </row>
    <row r="240" spans="1:67" x14ac:dyDescent="0.2">
      <c r="B240" s="6" t="s">
        <v>104</v>
      </c>
      <c r="C240" s="521">
        <v>0</v>
      </c>
      <c r="D240" s="522"/>
      <c r="E240" s="532"/>
      <c r="F240" s="29"/>
    </row>
    <row r="241" spans="1:6" x14ac:dyDescent="0.2">
      <c r="B241" s="6" t="s">
        <v>332</v>
      </c>
      <c r="C241" s="522">
        <f>SUM(C22,C181)</f>
        <v>80</v>
      </c>
      <c r="D241" s="534"/>
      <c r="E241" s="532"/>
      <c r="F241" s="29"/>
    </row>
    <row r="242" spans="1:6" x14ac:dyDescent="0.2">
      <c r="B242" s="6" t="s">
        <v>106</v>
      </c>
      <c r="C242" s="521">
        <v>0</v>
      </c>
      <c r="D242" s="522"/>
      <c r="E242" s="532"/>
      <c r="F242" s="29"/>
    </row>
    <row r="243" spans="1:6" x14ac:dyDescent="0.2">
      <c r="B243" s="6" t="s">
        <v>460</v>
      </c>
      <c r="C243" s="521">
        <f>SUM(C17)+20</f>
        <v>60</v>
      </c>
      <c r="D243" s="522"/>
      <c r="E243" s="228">
        <f>C243</f>
        <v>60</v>
      </c>
      <c r="F243" s="29"/>
    </row>
    <row r="244" spans="1:6" x14ac:dyDescent="0.2">
      <c r="B244" s="6" t="s">
        <v>105</v>
      </c>
      <c r="C244" s="523">
        <f>SUM(C45:C56,C77:C82,C103:C104,C149:C164,C229:C232)</f>
        <v>650.19999999999993</v>
      </c>
      <c r="D244" s="524"/>
      <c r="E244" s="14">
        <f>C244</f>
        <v>650.19999999999993</v>
      </c>
      <c r="F244" s="29"/>
    </row>
    <row r="245" spans="1:6" x14ac:dyDescent="0.2">
      <c r="B245" s="32" t="s">
        <v>107</v>
      </c>
      <c r="C245" s="525">
        <f>SUM(C237:D244)</f>
        <v>1150.1999999999998</v>
      </c>
      <c r="D245" s="526"/>
      <c r="E245" s="33">
        <f>SUM(E237:E244)</f>
        <v>1150.1999999999998</v>
      </c>
      <c r="F245" s="29"/>
    </row>
    <row r="248" spans="1:6" x14ac:dyDescent="0.2">
      <c r="F248" s="39"/>
    </row>
    <row r="249" spans="1:6" x14ac:dyDescent="0.2">
      <c r="F249" s="39"/>
    </row>
    <row r="250" spans="1:6" x14ac:dyDescent="0.2">
      <c r="F250" s="39"/>
    </row>
    <row r="251" spans="1:6" x14ac:dyDescent="0.2">
      <c r="F251" s="39"/>
    </row>
    <row r="252" spans="1:6" x14ac:dyDescent="0.2">
      <c r="A252" s="173"/>
      <c r="F252" s="39"/>
    </row>
    <row r="253" spans="1:6" x14ac:dyDescent="0.2">
      <c r="A253" s="173"/>
      <c r="F253" s="39"/>
    </row>
    <row r="254" spans="1:6" x14ac:dyDescent="0.2">
      <c r="A254" s="173"/>
      <c r="F254" s="39"/>
    </row>
    <row r="255" spans="1:6" x14ac:dyDescent="0.2">
      <c r="A255" s="173"/>
      <c r="F255" s="39"/>
    </row>
    <row r="256" spans="1:6" x14ac:dyDescent="0.2">
      <c r="A256" s="173"/>
      <c r="F256" s="39"/>
    </row>
    <row r="257" spans="1:6" x14ac:dyDescent="0.2">
      <c r="A257" s="173"/>
      <c r="F257" s="39"/>
    </row>
    <row r="322" spans="1:6" x14ac:dyDescent="0.2">
      <c r="F322" s="15"/>
    </row>
    <row r="334" spans="1:6" x14ac:dyDescent="0.2">
      <c r="A334" s="173"/>
      <c r="F334" s="29"/>
    </row>
  </sheetData>
  <sortState xmlns:xlrd2="http://schemas.microsoft.com/office/spreadsheetml/2017/richdata2" ref="A38:IV40">
    <sortCondition ref="A38"/>
  </sortState>
  <mergeCells count="56">
    <mergeCell ref="A217:E217"/>
    <mergeCell ref="A221:B221"/>
    <mergeCell ref="A223:E223"/>
    <mergeCell ref="A233:B233"/>
    <mergeCell ref="A185:E185"/>
    <mergeCell ref="A190:B190"/>
    <mergeCell ref="A192:E192"/>
    <mergeCell ref="A198:B198"/>
    <mergeCell ref="A200:E200"/>
    <mergeCell ref="A215:B215"/>
    <mergeCell ref="A228:E228"/>
    <mergeCell ref="A183:B183"/>
    <mergeCell ref="A93:E93"/>
    <mergeCell ref="A97:B97"/>
    <mergeCell ref="A99:E99"/>
    <mergeCell ref="A105:B105"/>
    <mergeCell ref="A107:E107"/>
    <mergeCell ref="A131:B131"/>
    <mergeCell ref="A133:E133"/>
    <mergeCell ref="A138:B138"/>
    <mergeCell ref="A140:E140"/>
    <mergeCell ref="A165:B165"/>
    <mergeCell ref="A167:E167"/>
    <mergeCell ref="A102:E102"/>
    <mergeCell ref="A148:E148"/>
    <mergeCell ref="A91:B91"/>
    <mergeCell ref="A35:B35"/>
    <mergeCell ref="A37:E37"/>
    <mergeCell ref="A57:B57"/>
    <mergeCell ref="A59:E59"/>
    <mergeCell ref="A66:B66"/>
    <mergeCell ref="A67:E67"/>
    <mergeCell ref="A68:E68"/>
    <mergeCell ref="A71:B71"/>
    <mergeCell ref="A73:E73"/>
    <mergeCell ref="A83:B83"/>
    <mergeCell ref="A85:E85"/>
    <mergeCell ref="A44:E44"/>
    <mergeCell ref="A76:E76"/>
    <mergeCell ref="A30:E30"/>
    <mergeCell ref="A1:E1"/>
    <mergeCell ref="A2:E2"/>
    <mergeCell ref="A3:E3"/>
    <mergeCell ref="A5:E5"/>
    <mergeCell ref="A28:B28"/>
    <mergeCell ref="C243:D243"/>
    <mergeCell ref="C244:D244"/>
    <mergeCell ref="C245:D245"/>
    <mergeCell ref="B236:E236"/>
    <mergeCell ref="C237:D237"/>
    <mergeCell ref="C238:D238"/>
    <mergeCell ref="E238:E242"/>
    <mergeCell ref="C239:D239"/>
    <mergeCell ref="C240:D240"/>
    <mergeCell ref="C242:D242"/>
    <mergeCell ref="C241:D241"/>
  </mergeCells>
  <printOptions horizontalCentered="1"/>
  <pageMargins left="0.27559055118110237" right="7.874015748031496E-2" top="0.39370078740157483" bottom="0.39370078740157483" header="0.31496062992125984" footer="0.31496062992125984"/>
  <pageSetup paperSize="9" fitToHeight="0" orientation="portrait" r:id="rId1"/>
  <headerFooter alignWithMargins="0"/>
  <rowBreaks count="6" manualBreakCount="6">
    <brk id="28" max="5" man="1"/>
    <brk id="71" max="5" man="1"/>
    <brk id="106" max="5" man="1"/>
    <brk id="142" max="5" man="1"/>
    <brk id="184" max="5" man="1"/>
    <brk id="216" max="5" man="1"/>
  </rowBreaks>
  <colBreaks count="4" manualBreakCount="4">
    <brk id="38" max="1048575" man="1"/>
    <brk id="39" max="1048575" man="1"/>
    <brk id="55" max="1048575" man="1"/>
    <brk id="9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</sheetPr>
  <dimension ref="A1:E165"/>
  <sheetViews>
    <sheetView view="pageBreakPreview" zoomScaleNormal="100" zoomScaleSheetLayoutView="100" workbookViewId="0">
      <selection sqref="A1:E1"/>
    </sheetView>
  </sheetViews>
  <sheetFormatPr defaultColWidth="9.140625" defaultRowHeight="12.75" x14ac:dyDescent="0.2"/>
  <cols>
    <col min="1" max="16384" width="9.140625" style="3"/>
  </cols>
  <sheetData>
    <row r="1" spans="1:5" x14ac:dyDescent="0.2">
      <c r="A1" s="569" t="s">
        <v>203</v>
      </c>
      <c r="B1" s="569"/>
      <c r="C1" s="569"/>
      <c r="D1" s="569"/>
      <c r="E1" s="569"/>
    </row>
    <row r="2" spans="1:5" x14ac:dyDescent="0.2">
      <c r="A2" s="569" t="s">
        <v>148</v>
      </c>
      <c r="B2" s="569"/>
      <c r="C2" s="569"/>
      <c r="D2" s="569"/>
      <c r="E2" s="569"/>
    </row>
    <row r="3" spans="1:5" x14ac:dyDescent="0.2">
      <c r="A3" s="233"/>
      <c r="B3" s="233"/>
      <c r="C3" s="233"/>
      <c r="D3" s="233"/>
      <c r="E3" s="233"/>
    </row>
    <row r="4" spans="1:5" x14ac:dyDescent="0.2">
      <c r="A4" s="566" t="s">
        <v>149</v>
      </c>
      <c r="B4" s="566"/>
      <c r="C4" s="566"/>
      <c r="D4" s="566"/>
      <c r="E4" s="566"/>
    </row>
    <row r="5" spans="1:5" x14ac:dyDescent="0.2">
      <c r="A5" s="567" t="s">
        <v>140</v>
      </c>
      <c r="B5" s="567"/>
      <c r="C5" s="34"/>
      <c r="D5" s="568" t="s">
        <v>141</v>
      </c>
      <c r="E5" s="568"/>
    </row>
    <row r="6" spans="1:5" x14ac:dyDescent="0.2">
      <c r="A6" s="567" t="s">
        <v>142</v>
      </c>
      <c r="B6" s="567"/>
      <c r="C6" s="1"/>
      <c r="D6" s="568" t="s">
        <v>142</v>
      </c>
      <c r="E6" s="568"/>
    </row>
    <row r="7" spans="1:5" x14ac:dyDescent="0.2">
      <c r="A7" s="226" t="s">
        <v>143</v>
      </c>
      <c r="B7" s="226">
        <f>COUNTIF('prof - CCET'!$C$7:$C$27,"=40")</f>
        <v>21</v>
      </c>
      <c r="C7" s="5"/>
      <c r="D7" s="226" t="s">
        <v>143</v>
      </c>
      <c r="E7" s="226">
        <f>COUNTIF('prof - CCET'!$C$32:$C$34,"=40")</f>
        <v>1</v>
      </c>
    </row>
    <row r="8" spans="1:5" x14ac:dyDescent="0.2">
      <c r="A8" s="226" t="s">
        <v>361</v>
      </c>
      <c r="B8" s="226">
        <f>COUNTIF('prof - CCET'!$C$7:$C$27,"=34")</f>
        <v>0</v>
      </c>
      <c r="C8" s="5"/>
      <c r="D8" s="226" t="s">
        <v>361</v>
      </c>
      <c r="E8" s="226">
        <f>COUNTIF('prof - CCET'!$C$32:$C$34,"=34")</f>
        <v>0</v>
      </c>
    </row>
    <row r="9" spans="1:5" x14ac:dyDescent="0.2">
      <c r="A9" s="226" t="s">
        <v>333</v>
      </c>
      <c r="B9" s="226">
        <f>COUNTIF('prof - CCET'!$C$7:$C$27,"=28")</f>
        <v>0</v>
      </c>
      <c r="C9" s="5"/>
      <c r="D9" s="226" t="s">
        <v>333</v>
      </c>
      <c r="E9" s="226">
        <f>COUNTIF('prof - CCET'!$C$32:$C$34,"=28")</f>
        <v>0</v>
      </c>
    </row>
    <row r="10" spans="1:5" x14ac:dyDescent="0.2">
      <c r="A10" s="226" t="s">
        <v>144</v>
      </c>
      <c r="B10" s="226">
        <f>COUNTIF('prof - CCET'!$C$7:$C$27,"=24")</f>
        <v>0</v>
      </c>
      <c r="C10" s="5"/>
      <c r="D10" s="226" t="s">
        <v>144</v>
      </c>
      <c r="E10" s="226">
        <f>COUNTIF('prof - CCET'!$C$32:$C$34,"=24")</f>
        <v>1</v>
      </c>
    </row>
    <row r="11" spans="1:5" x14ac:dyDescent="0.2">
      <c r="A11" s="226" t="s">
        <v>237</v>
      </c>
      <c r="B11" s="226">
        <f>COUNTIF('prof - CCET'!$C$7:$C$27,"=20")</f>
        <v>0</v>
      </c>
      <c r="C11" s="5"/>
      <c r="D11" s="226" t="s">
        <v>237</v>
      </c>
      <c r="E11" s="226">
        <f>COUNTIF('prof - CCET'!$C$32:$C$34,"=20")</f>
        <v>0</v>
      </c>
    </row>
    <row r="12" spans="1:5" x14ac:dyDescent="0.2">
      <c r="A12" s="226" t="s">
        <v>145</v>
      </c>
      <c r="B12" s="226">
        <f>COUNTIF('prof - CCET'!$C$7:$C$27,"=12")</f>
        <v>0</v>
      </c>
      <c r="C12" s="5"/>
      <c r="D12" s="226" t="s">
        <v>145</v>
      </c>
      <c r="E12" s="226">
        <f>COUNTIF('prof - CCET'!$C$32:$C$34,"=12")</f>
        <v>1</v>
      </c>
    </row>
    <row r="13" spans="1:5" x14ac:dyDescent="0.2">
      <c r="A13" s="226" t="s">
        <v>146</v>
      </c>
      <c r="B13" s="226">
        <f>COUNTIF('prof - CCET'!$C$7:$C$27,"=9")</f>
        <v>0</v>
      </c>
      <c r="C13" s="5"/>
      <c r="D13" s="226" t="s">
        <v>146</v>
      </c>
      <c r="E13" s="226">
        <f>COUNTIF('prof - CCET'!$C$32:$C$34,"=9")</f>
        <v>0</v>
      </c>
    </row>
    <row r="14" spans="1:5" x14ac:dyDescent="0.2">
      <c r="A14" s="231" t="s">
        <v>25</v>
      </c>
      <c r="B14" s="231">
        <f>SUM(B7:B13)</f>
        <v>21</v>
      </c>
      <c r="C14" s="34"/>
      <c r="D14" s="232" t="s">
        <v>25</v>
      </c>
      <c r="E14" s="232">
        <f>SUM(E7:E13)</f>
        <v>3</v>
      </c>
    </row>
    <row r="16" spans="1:5" x14ac:dyDescent="0.2">
      <c r="A16" s="566" t="s">
        <v>124</v>
      </c>
      <c r="B16" s="566"/>
      <c r="C16" s="566"/>
      <c r="D16" s="566"/>
      <c r="E16" s="566"/>
    </row>
    <row r="17" spans="1:5" x14ac:dyDescent="0.2">
      <c r="A17" s="231" t="s">
        <v>27</v>
      </c>
      <c r="B17" s="231" t="s">
        <v>147</v>
      </c>
      <c r="C17" s="34"/>
      <c r="D17" s="232" t="s">
        <v>27</v>
      </c>
      <c r="E17" s="232" t="s">
        <v>147</v>
      </c>
    </row>
    <row r="18" spans="1:5" x14ac:dyDescent="0.2">
      <c r="A18" s="226">
        <v>40</v>
      </c>
      <c r="B18" s="226">
        <f>A18*B7</f>
        <v>840</v>
      </c>
      <c r="C18" s="5"/>
      <c r="D18" s="226">
        <v>40</v>
      </c>
      <c r="E18" s="226">
        <f t="shared" ref="E18:E24" si="0">D18*E7</f>
        <v>40</v>
      </c>
    </row>
    <row r="19" spans="1:5" x14ac:dyDescent="0.2">
      <c r="A19" s="226">
        <v>34</v>
      </c>
      <c r="B19" s="226">
        <f t="shared" ref="B19:B24" si="1">A19*B8</f>
        <v>0</v>
      </c>
      <c r="C19" s="5"/>
      <c r="D19" s="226">
        <v>34</v>
      </c>
      <c r="E19" s="226">
        <f t="shared" si="0"/>
        <v>0</v>
      </c>
    </row>
    <row r="20" spans="1:5" x14ac:dyDescent="0.2">
      <c r="A20" s="226">
        <v>28</v>
      </c>
      <c r="B20" s="226">
        <f t="shared" si="1"/>
        <v>0</v>
      </c>
      <c r="C20" s="5"/>
      <c r="D20" s="226">
        <v>28</v>
      </c>
      <c r="E20" s="226">
        <f t="shared" si="0"/>
        <v>0</v>
      </c>
    </row>
    <row r="21" spans="1:5" x14ac:dyDescent="0.2">
      <c r="A21" s="226">
        <v>24</v>
      </c>
      <c r="B21" s="226">
        <f t="shared" si="1"/>
        <v>0</v>
      </c>
      <c r="C21" s="5"/>
      <c r="D21" s="226">
        <v>24</v>
      </c>
      <c r="E21" s="226">
        <f t="shared" si="0"/>
        <v>24</v>
      </c>
    </row>
    <row r="22" spans="1:5" x14ac:dyDescent="0.2">
      <c r="A22" s="226">
        <v>20</v>
      </c>
      <c r="B22" s="226">
        <f t="shared" si="1"/>
        <v>0</v>
      </c>
      <c r="C22" s="5"/>
      <c r="D22" s="226">
        <v>20</v>
      </c>
      <c r="E22" s="226">
        <f t="shared" si="0"/>
        <v>0</v>
      </c>
    </row>
    <row r="23" spans="1:5" x14ac:dyDescent="0.2">
      <c r="A23" s="226">
        <v>12</v>
      </c>
      <c r="B23" s="226">
        <f t="shared" si="1"/>
        <v>0</v>
      </c>
      <c r="C23" s="5"/>
      <c r="D23" s="226">
        <v>12</v>
      </c>
      <c r="E23" s="226">
        <f t="shared" si="0"/>
        <v>12</v>
      </c>
    </row>
    <row r="24" spans="1:5" x14ac:dyDescent="0.2">
      <c r="A24" s="226">
        <v>9</v>
      </c>
      <c r="B24" s="226">
        <f t="shared" si="1"/>
        <v>0</v>
      </c>
      <c r="C24" s="5"/>
      <c r="D24" s="226">
        <v>9</v>
      </c>
      <c r="E24" s="226">
        <f t="shared" si="0"/>
        <v>0</v>
      </c>
    </row>
    <row r="25" spans="1:5" x14ac:dyDescent="0.2">
      <c r="A25" s="231" t="s">
        <v>25</v>
      </c>
      <c r="B25" s="231">
        <f>SUM(B18:B24)</f>
        <v>840</v>
      </c>
      <c r="C25" s="34"/>
      <c r="D25" s="232" t="s">
        <v>25</v>
      </c>
      <c r="E25" s="232">
        <f>SUM(E18:E24)</f>
        <v>76</v>
      </c>
    </row>
    <row r="28" spans="1:5" x14ac:dyDescent="0.2">
      <c r="A28" s="566" t="s">
        <v>239</v>
      </c>
      <c r="B28" s="566"/>
      <c r="C28" s="566"/>
      <c r="D28" s="566"/>
      <c r="E28" s="566"/>
    </row>
    <row r="29" spans="1:5" x14ac:dyDescent="0.2">
      <c r="A29" s="567" t="s">
        <v>140</v>
      </c>
      <c r="B29" s="567"/>
      <c r="C29" s="34"/>
      <c r="D29" s="568" t="s">
        <v>141</v>
      </c>
      <c r="E29" s="568"/>
    </row>
    <row r="30" spans="1:5" x14ac:dyDescent="0.2">
      <c r="A30" s="567" t="s">
        <v>142</v>
      </c>
      <c r="B30" s="567"/>
      <c r="C30" s="1"/>
      <c r="D30" s="568" t="s">
        <v>142</v>
      </c>
      <c r="E30" s="568"/>
    </row>
    <row r="31" spans="1:5" x14ac:dyDescent="0.2">
      <c r="A31" s="226" t="s">
        <v>143</v>
      </c>
      <c r="B31" s="226">
        <f>COUNTIF('prof - CCET'!$C$61:$C$66,"=40")</f>
        <v>5</v>
      </c>
      <c r="C31" s="5"/>
      <c r="D31" s="226" t="s">
        <v>143</v>
      </c>
      <c r="E31" s="226">
        <f>COUNTIF('prof - CCET'!$C$71:$C$71,"=40")</f>
        <v>0</v>
      </c>
    </row>
    <row r="32" spans="1:5" x14ac:dyDescent="0.2">
      <c r="A32" s="226" t="s">
        <v>361</v>
      </c>
      <c r="B32" s="226">
        <f>COUNTIF('prof - CCET'!$C$61:$C$66,"=34")</f>
        <v>0</v>
      </c>
      <c r="C32" s="5"/>
      <c r="D32" s="226" t="s">
        <v>361</v>
      </c>
      <c r="E32" s="226">
        <f>COUNTIF('prof - CCET'!$C$71:$C$71,"=34")</f>
        <v>0</v>
      </c>
    </row>
    <row r="33" spans="1:5" x14ac:dyDescent="0.2">
      <c r="A33" s="226" t="s">
        <v>333</v>
      </c>
      <c r="B33" s="226">
        <f>COUNTIF('prof - CCET'!$C$61:$C$66,"=28")</f>
        <v>0</v>
      </c>
      <c r="C33" s="5"/>
      <c r="D33" s="226" t="s">
        <v>333</v>
      </c>
      <c r="E33" s="226">
        <f>COUNTIF('prof - CCET'!$C$71:$C$71,"=28")</f>
        <v>0</v>
      </c>
    </row>
    <row r="34" spans="1:5" x14ac:dyDescent="0.2">
      <c r="A34" s="226" t="s">
        <v>144</v>
      </c>
      <c r="B34" s="226">
        <f>COUNTIF('prof - CCET'!$C$61:$C$66,"=24")</f>
        <v>0</v>
      </c>
      <c r="C34" s="5"/>
      <c r="D34" s="226" t="s">
        <v>144</v>
      </c>
      <c r="E34" s="226">
        <f>COUNTIF('prof - CCET'!$C$71:$C$71,"=24")</f>
        <v>1</v>
      </c>
    </row>
    <row r="35" spans="1:5" x14ac:dyDescent="0.2">
      <c r="A35" s="226" t="s">
        <v>237</v>
      </c>
      <c r="B35" s="226">
        <f>COUNTIF('prof - CCET'!$C$61:$C$66,"=20")</f>
        <v>0</v>
      </c>
      <c r="C35" s="5"/>
      <c r="D35" s="226" t="s">
        <v>237</v>
      </c>
      <c r="E35" s="226">
        <f>COUNTIF('prof - CCET'!$C$71:$C$71,"=20")</f>
        <v>0</v>
      </c>
    </row>
    <row r="36" spans="1:5" x14ac:dyDescent="0.2">
      <c r="A36" s="226" t="s">
        <v>145</v>
      </c>
      <c r="B36" s="226">
        <f>COUNTIF('prof - CCET'!$C$61:$C$66,"=12")</f>
        <v>0</v>
      </c>
      <c r="C36" s="5"/>
      <c r="D36" s="226" t="s">
        <v>145</v>
      </c>
      <c r="E36" s="226">
        <f>COUNTIF('prof - CCET'!$C$71:$C$71,"=12")</f>
        <v>0</v>
      </c>
    </row>
    <row r="37" spans="1:5" x14ac:dyDescent="0.2">
      <c r="A37" s="226" t="s">
        <v>146</v>
      </c>
      <c r="B37" s="226">
        <f>COUNTIF('prof - CCET'!$C$61:$C$66,"=9")</f>
        <v>0</v>
      </c>
      <c r="C37" s="5"/>
      <c r="D37" s="226" t="s">
        <v>146</v>
      </c>
      <c r="E37" s="226">
        <f>COUNTIF('prof - CCET'!$C$71:$C$71,"=9")</f>
        <v>0</v>
      </c>
    </row>
    <row r="38" spans="1:5" x14ac:dyDescent="0.2">
      <c r="A38" s="231" t="s">
        <v>25</v>
      </c>
      <c r="B38" s="231">
        <f>SUM(B31:B37)</f>
        <v>5</v>
      </c>
      <c r="C38" s="34"/>
      <c r="D38" s="232" t="s">
        <v>25</v>
      </c>
      <c r="E38" s="232">
        <f>SUM(E31:E37)</f>
        <v>1</v>
      </c>
    </row>
    <row r="40" spans="1:5" x14ac:dyDescent="0.2">
      <c r="A40" s="566" t="s">
        <v>242</v>
      </c>
      <c r="B40" s="566"/>
      <c r="C40" s="566"/>
      <c r="D40" s="566"/>
      <c r="E40" s="566"/>
    </row>
    <row r="41" spans="1:5" x14ac:dyDescent="0.2">
      <c r="A41" s="231" t="s">
        <v>27</v>
      </c>
      <c r="B41" s="231" t="s">
        <v>147</v>
      </c>
      <c r="C41" s="34"/>
      <c r="D41" s="232" t="s">
        <v>27</v>
      </c>
      <c r="E41" s="232" t="s">
        <v>147</v>
      </c>
    </row>
    <row r="42" spans="1:5" x14ac:dyDescent="0.2">
      <c r="A42" s="226">
        <v>40</v>
      </c>
      <c r="B42" s="226">
        <f t="shared" ref="B42:B48" si="2">A42*B31</f>
        <v>200</v>
      </c>
      <c r="C42" s="5"/>
      <c r="D42" s="226">
        <v>40</v>
      </c>
      <c r="E42" s="226">
        <f t="shared" ref="E42:E48" si="3">D42*E31</f>
        <v>0</v>
      </c>
    </row>
    <row r="43" spans="1:5" x14ac:dyDescent="0.2">
      <c r="A43" s="226">
        <v>34</v>
      </c>
      <c r="B43" s="226">
        <f t="shared" si="2"/>
        <v>0</v>
      </c>
      <c r="C43" s="5"/>
      <c r="D43" s="226">
        <v>34</v>
      </c>
      <c r="E43" s="226">
        <f t="shared" si="3"/>
        <v>0</v>
      </c>
    </row>
    <row r="44" spans="1:5" x14ac:dyDescent="0.2">
      <c r="A44" s="226">
        <v>28</v>
      </c>
      <c r="B44" s="226">
        <f t="shared" si="2"/>
        <v>0</v>
      </c>
      <c r="C44" s="5"/>
      <c r="D44" s="226">
        <v>28</v>
      </c>
      <c r="E44" s="226">
        <f t="shared" si="3"/>
        <v>0</v>
      </c>
    </row>
    <row r="45" spans="1:5" x14ac:dyDescent="0.2">
      <c r="A45" s="226">
        <v>24</v>
      </c>
      <c r="B45" s="226">
        <f t="shared" si="2"/>
        <v>0</v>
      </c>
      <c r="C45" s="5"/>
      <c r="D45" s="226">
        <v>24</v>
      </c>
      <c r="E45" s="226">
        <f t="shared" si="3"/>
        <v>24</v>
      </c>
    </row>
    <row r="46" spans="1:5" x14ac:dyDescent="0.2">
      <c r="A46" s="226">
        <v>20</v>
      </c>
      <c r="B46" s="226">
        <f t="shared" si="2"/>
        <v>0</v>
      </c>
      <c r="C46" s="5"/>
      <c r="D46" s="226">
        <v>20</v>
      </c>
      <c r="E46" s="226">
        <f t="shared" si="3"/>
        <v>0</v>
      </c>
    </row>
    <row r="47" spans="1:5" x14ac:dyDescent="0.2">
      <c r="A47" s="226">
        <v>12</v>
      </c>
      <c r="B47" s="226">
        <f t="shared" si="2"/>
        <v>0</v>
      </c>
      <c r="C47" s="5"/>
      <c r="D47" s="226">
        <v>12</v>
      </c>
      <c r="E47" s="226">
        <f t="shared" si="3"/>
        <v>0</v>
      </c>
    </row>
    <row r="48" spans="1:5" x14ac:dyDescent="0.2">
      <c r="A48" s="226">
        <v>9</v>
      </c>
      <c r="B48" s="226">
        <f t="shared" si="2"/>
        <v>0</v>
      </c>
      <c r="C48" s="5"/>
      <c r="D48" s="226">
        <v>9</v>
      </c>
      <c r="E48" s="226">
        <f t="shared" si="3"/>
        <v>0</v>
      </c>
    </row>
    <row r="49" spans="1:5" x14ac:dyDescent="0.2">
      <c r="A49" s="231" t="s">
        <v>25</v>
      </c>
      <c r="B49" s="231">
        <f>SUM(B42:B48)</f>
        <v>200</v>
      </c>
      <c r="C49" s="34"/>
      <c r="D49" s="232" t="s">
        <v>25</v>
      </c>
      <c r="E49" s="232">
        <f>SUM(E42:E48)</f>
        <v>24</v>
      </c>
    </row>
    <row r="50" spans="1:5" x14ac:dyDescent="0.2">
      <c r="A50" s="9"/>
      <c r="B50" s="9"/>
      <c r="C50" s="8"/>
      <c r="D50" s="9"/>
      <c r="E50" s="9"/>
    </row>
    <row r="51" spans="1:5" x14ac:dyDescent="0.2">
      <c r="A51" s="566" t="s">
        <v>240</v>
      </c>
      <c r="B51" s="566"/>
      <c r="C51" s="566"/>
      <c r="D51" s="566"/>
      <c r="E51" s="566"/>
    </row>
    <row r="52" spans="1:5" x14ac:dyDescent="0.2">
      <c r="A52" s="567" t="s">
        <v>140</v>
      </c>
      <c r="B52" s="567"/>
      <c r="C52" s="34"/>
      <c r="D52" s="568" t="s">
        <v>141</v>
      </c>
      <c r="E52" s="568"/>
    </row>
    <row r="53" spans="1:5" x14ac:dyDescent="0.2">
      <c r="A53" s="567" t="s">
        <v>142</v>
      </c>
      <c r="B53" s="567"/>
      <c r="C53" s="1"/>
      <c r="D53" s="568" t="s">
        <v>142</v>
      </c>
      <c r="E53" s="568"/>
    </row>
    <row r="54" spans="1:5" x14ac:dyDescent="0.2">
      <c r="A54" s="226" t="s">
        <v>143</v>
      </c>
      <c r="B54" s="226">
        <f>COUNTIF('prof - CCET'!$C$87:$C$91,"=40")</f>
        <v>4</v>
      </c>
      <c r="C54" s="5"/>
      <c r="D54" s="226" t="s">
        <v>143</v>
      </c>
      <c r="E54" s="226">
        <f>COUNTIF('prof - CCET'!$C$95:$C$97,"=40")</f>
        <v>0</v>
      </c>
    </row>
    <row r="55" spans="1:5" x14ac:dyDescent="0.2">
      <c r="A55" s="226" t="s">
        <v>361</v>
      </c>
      <c r="B55" s="226">
        <f>COUNTIF('prof - CCET'!$C$87:$C$91,"=34")</f>
        <v>0</v>
      </c>
      <c r="C55" s="5"/>
      <c r="D55" s="226" t="s">
        <v>361</v>
      </c>
      <c r="E55" s="226">
        <f>COUNTIF('prof - CCET'!$C$95:$C$97,"=34")</f>
        <v>0</v>
      </c>
    </row>
    <row r="56" spans="1:5" x14ac:dyDescent="0.2">
      <c r="A56" s="226" t="s">
        <v>333</v>
      </c>
      <c r="B56" s="226">
        <f>COUNTIF('prof - CCET'!$C$87:$C$91,"=28")</f>
        <v>0</v>
      </c>
      <c r="C56" s="5"/>
      <c r="D56" s="226" t="s">
        <v>333</v>
      </c>
      <c r="E56" s="226">
        <f>COUNTIF('prof - CCET'!$C$95:$C$97,"=28")</f>
        <v>0</v>
      </c>
    </row>
    <row r="57" spans="1:5" x14ac:dyDescent="0.2">
      <c r="A57" s="226" t="s">
        <v>144</v>
      </c>
      <c r="B57" s="226">
        <f>COUNTIF('prof - CCET'!$C$87:$C$91,"=24")</f>
        <v>0</v>
      </c>
      <c r="C57" s="5"/>
      <c r="D57" s="226" t="s">
        <v>144</v>
      </c>
      <c r="E57" s="226">
        <f>COUNTIF('prof - CCET'!$C$95:$C$97,"=24")</f>
        <v>0</v>
      </c>
    </row>
    <row r="58" spans="1:5" x14ac:dyDescent="0.2">
      <c r="A58" s="226" t="s">
        <v>237</v>
      </c>
      <c r="B58" s="226">
        <f>COUNTIF('prof - CCET'!$C$87:$C$91,"=20")</f>
        <v>0</v>
      </c>
      <c r="C58" s="5"/>
      <c r="D58" s="226" t="s">
        <v>237</v>
      </c>
      <c r="E58" s="226">
        <f>COUNTIF('prof - CCET'!$C$95:$C$97,"=20")</f>
        <v>1</v>
      </c>
    </row>
    <row r="59" spans="1:5" x14ac:dyDescent="0.2">
      <c r="A59" s="226" t="s">
        <v>145</v>
      </c>
      <c r="B59" s="226">
        <f>COUNTIF('prof - CCET'!$C$87:$C$91,"=12")</f>
        <v>0</v>
      </c>
      <c r="C59" s="5"/>
      <c r="D59" s="226" t="s">
        <v>145</v>
      </c>
      <c r="E59" s="226">
        <f>COUNTIF('prof - CCET'!$C$95:$C$97,"=12")</f>
        <v>1</v>
      </c>
    </row>
    <row r="60" spans="1:5" x14ac:dyDescent="0.2">
      <c r="A60" s="226" t="s">
        <v>146</v>
      </c>
      <c r="B60" s="226">
        <f>COUNTIF('prof - CCET'!$C$87:$C$91,"=9")</f>
        <v>0</v>
      </c>
      <c r="C60" s="5"/>
      <c r="D60" s="226" t="s">
        <v>146</v>
      </c>
      <c r="E60" s="226">
        <f>COUNTIF('prof - CCET'!$C$95:$C$97,"=9")</f>
        <v>0</v>
      </c>
    </row>
    <row r="61" spans="1:5" x14ac:dyDescent="0.2">
      <c r="A61" s="231" t="s">
        <v>25</v>
      </c>
      <c r="B61" s="231">
        <f>SUM(B54:B60)</f>
        <v>4</v>
      </c>
      <c r="C61" s="34"/>
      <c r="D61" s="232" t="s">
        <v>25</v>
      </c>
      <c r="E61" s="232">
        <f>SUM(E54:E60)</f>
        <v>2</v>
      </c>
    </row>
    <row r="63" spans="1:5" x14ac:dyDescent="0.2">
      <c r="A63" s="566" t="s">
        <v>241</v>
      </c>
      <c r="B63" s="566"/>
      <c r="C63" s="566"/>
      <c r="D63" s="566"/>
      <c r="E63" s="566"/>
    </row>
    <row r="64" spans="1:5" x14ac:dyDescent="0.2">
      <c r="A64" s="231" t="s">
        <v>27</v>
      </c>
      <c r="B64" s="231" t="s">
        <v>147</v>
      </c>
      <c r="C64" s="34"/>
      <c r="D64" s="232" t="s">
        <v>27</v>
      </c>
      <c r="E64" s="232" t="s">
        <v>147</v>
      </c>
    </row>
    <row r="65" spans="1:5" x14ac:dyDescent="0.2">
      <c r="A65" s="226">
        <v>40</v>
      </c>
      <c r="B65" s="226">
        <f t="shared" ref="B65:B71" si="4">A65*B54</f>
        <v>160</v>
      </c>
      <c r="C65" s="5"/>
      <c r="D65" s="226">
        <v>40</v>
      </c>
      <c r="E65" s="226">
        <f t="shared" ref="E65:E71" si="5">D65*E54</f>
        <v>0</v>
      </c>
    </row>
    <row r="66" spans="1:5" x14ac:dyDescent="0.2">
      <c r="A66" s="226">
        <v>34</v>
      </c>
      <c r="B66" s="226">
        <f t="shared" si="4"/>
        <v>0</v>
      </c>
      <c r="C66" s="5"/>
      <c r="D66" s="226">
        <v>34</v>
      </c>
      <c r="E66" s="226">
        <f t="shared" si="5"/>
        <v>0</v>
      </c>
    </row>
    <row r="67" spans="1:5" x14ac:dyDescent="0.2">
      <c r="A67" s="226">
        <v>28</v>
      </c>
      <c r="B67" s="226">
        <f t="shared" si="4"/>
        <v>0</v>
      </c>
      <c r="C67" s="5"/>
      <c r="D67" s="226">
        <v>28</v>
      </c>
      <c r="E67" s="226">
        <f t="shared" si="5"/>
        <v>0</v>
      </c>
    </row>
    <row r="68" spans="1:5" x14ac:dyDescent="0.2">
      <c r="A68" s="226">
        <v>24</v>
      </c>
      <c r="B68" s="226">
        <f t="shared" si="4"/>
        <v>0</v>
      </c>
      <c r="C68" s="5"/>
      <c r="D68" s="226">
        <v>24</v>
      </c>
      <c r="E68" s="226">
        <f t="shared" si="5"/>
        <v>0</v>
      </c>
    </row>
    <row r="69" spans="1:5" x14ac:dyDescent="0.2">
      <c r="A69" s="226">
        <v>20</v>
      </c>
      <c r="B69" s="226">
        <f t="shared" si="4"/>
        <v>0</v>
      </c>
      <c r="C69" s="5"/>
      <c r="D69" s="226">
        <v>20</v>
      </c>
      <c r="E69" s="226">
        <f t="shared" si="5"/>
        <v>20</v>
      </c>
    </row>
    <row r="70" spans="1:5" x14ac:dyDescent="0.2">
      <c r="A70" s="226">
        <v>12</v>
      </c>
      <c r="B70" s="226">
        <f t="shared" si="4"/>
        <v>0</v>
      </c>
      <c r="C70" s="5"/>
      <c r="D70" s="226">
        <v>12</v>
      </c>
      <c r="E70" s="226">
        <f t="shared" si="5"/>
        <v>12</v>
      </c>
    </row>
    <row r="71" spans="1:5" x14ac:dyDescent="0.2">
      <c r="A71" s="226">
        <v>9</v>
      </c>
      <c r="B71" s="226">
        <f t="shared" si="4"/>
        <v>0</v>
      </c>
      <c r="C71" s="5"/>
      <c r="D71" s="226">
        <v>9</v>
      </c>
      <c r="E71" s="226">
        <f t="shared" si="5"/>
        <v>0</v>
      </c>
    </row>
    <row r="72" spans="1:5" x14ac:dyDescent="0.2">
      <c r="A72" s="231" t="s">
        <v>25</v>
      </c>
      <c r="B72" s="231">
        <f>SUM(B65:B71)</f>
        <v>160</v>
      </c>
      <c r="C72" s="34"/>
      <c r="D72" s="232" t="s">
        <v>25</v>
      </c>
      <c r="E72" s="232">
        <f>SUM(E65:E71)</f>
        <v>32</v>
      </c>
    </row>
    <row r="73" spans="1:5" x14ac:dyDescent="0.2">
      <c r="A73" s="7"/>
      <c r="B73" s="7"/>
      <c r="C73" s="4"/>
      <c r="D73" s="7"/>
      <c r="E73" s="7"/>
    </row>
    <row r="74" spans="1:5" x14ac:dyDescent="0.2">
      <c r="A74" s="566" t="s">
        <v>243</v>
      </c>
      <c r="B74" s="566"/>
      <c r="C74" s="566"/>
      <c r="D74" s="566"/>
      <c r="E74" s="566"/>
    </row>
    <row r="75" spans="1:5" x14ac:dyDescent="0.2">
      <c r="A75" s="567" t="s">
        <v>140</v>
      </c>
      <c r="B75" s="567"/>
      <c r="C75" s="34"/>
      <c r="D75" s="568" t="s">
        <v>141</v>
      </c>
      <c r="E75" s="568"/>
    </row>
    <row r="76" spans="1:5" x14ac:dyDescent="0.2">
      <c r="A76" s="567" t="s">
        <v>142</v>
      </c>
      <c r="B76" s="567"/>
      <c r="C76" s="1"/>
      <c r="D76" s="568" t="s">
        <v>142</v>
      </c>
      <c r="E76" s="568"/>
    </row>
    <row r="77" spans="1:5" x14ac:dyDescent="0.2">
      <c r="A77" s="226" t="s">
        <v>143</v>
      </c>
      <c r="B77" s="226">
        <v>22</v>
      </c>
      <c r="C77" s="5"/>
      <c r="D77" s="226" t="s">
        <v>143</v>
      </c>
      <c r="E77" s="226">
        <f>COUNTIF('prof - CCET'!$C$135:$C$138,"=40")</f>
        <v>0</v>
      </c>
    </row>
    <row r="78" spans="1:5" x14ac:dyDescent="0.2">
      <c r="A78" s="226" t="s">
        <v>361</v>
      </c>
      <c r="B78" s="226">
        <f>COUNTIF('prof - CCET'!$C$109:$C$131,"=34")</f>
        <v>0</v>
      </c>
      <c r="C78" s="5"/>
      <c r="D78" s="226" t="s">
        <v>361</v>
      </c>
      <c r="E78" s="226">
        <f>COUNTIF('prof - CCET'!$C$135:$C$138,"=34")</f>
        <v>0</v>
      </c>
    </row>
    <row r="79" spans="1:5" x14ac:dyDescent="0.2">
      <c r="A79" s="10" t="s">
        <v>333</v>
      </c>
      <c r="B79" s="226">
        <f>COUNTIF('prof - CCET'!$C$109:$C$131,"=28")</f>
        <v>0</v>
      </c>
      <c r="C79" s="5"/>
      <c r="D79" s="226" t="s">
        <v>333</v>
      </c>
      <c r="E79" s="226">
        <f>COUNTIF('prof - CCET'!$C$135:$C$138,"=28")</f>
        <v>0</v>
      </c>
    </row>
    <row r="80" spans="1:5" x14ac:dyDescent="0.2">
      <c r="A80" s="226" t="s">
        <v>144</v>
      </c>
      <c r="B80" s="226">
        <f>COUNTIF('prof - CCET'!$C$109:$C$131,"=24")</f>
        <v>0</v>
      </c>
      <c r="C80" s="5"/>
      <c r="D80" s="226" t="s">
        <v>144</v>
      </c>
      <c r="E80" s="226">
        <f>COUNTIF('prof - CCET'!$C$135:$C$138,"=24")</f>
        <v>1</v>
      </c>
    </row>
    <row r="81" spans="1:5" x14ac:dyDescent="0.2">
      <c r="A81" s="226" t="s">
        <v>237</v>
      </c>
      <c r="B81" s="226">
        <f>COUNTIF('prof - CCET'!$C$109:$C$131,"=20")</f>
        <v>0</v>
      </c>
      <c r="C81" s="5"/>
      <c r="D81" s="226" t="s">
        <v>237</v>
      </c>
      <c r="E81" s="226">
        <f>COUNTIF('prof - CCET'!$C$135:$C$138,"=20")</f>
        <v>0</v>
      </c>
    </row>
    <row r="82" spans="1:5" x14ac:dyDescent="0.2">
      <c r="A82" s="226" t="s">
        <v>145</v>
      </c>
      <c r="B82" s="226">
        <f>COUNTIF('prof - CCET'!$C$109:$C$131,"=12")</f>
        <v>0</v>
      </c>
      <c r="C82" s="5"/>
      <c r="D82" s="226" t="s">
        <v>145</v>
      </c>
      <c r="E82" s="226">
        <f>COUNTIF('prof - CCET'!$C$135:$C$138,"=12")</f>
        <v>1</v>
      </c>
    </row>
    <row r="83" spans="1:5" x14ac:dyDescent="0.2">
      <c r="A83" s="226" t="s">
        <v>146</v>
      </c>
      <c r="B83" s="226">
        <f>COUNTIF('prof - CCET'!$C$109:$C$131,"=9")</f>
        <v>0</v>
      </c>
      <c r="C83" s="5"/>
      <c r="D83" s="226" t="s">
        <v>146</v>
      </c>
      <c r="E83" s="226">
        <f>COUNTIF('prof - CCET'!$C$135:$C$138,"=9")</f>
        <v>1</v>
      </c>
    </row>
    <row r="84" spans="1:5" x14ac:dyDescent="0.2">
      <c r="A84" s="231" t="s">
        <v>25</v>
      </c>
      <c r="B84" s="231">
        <f>SUM(B77:B83)</f>
        <v>22</v>
      </c>
      <c r="C84" s="34"/>
      <c r="D84" s="232" t="s">
        <v>25</v>
      </c>
      <c r="E84" s="232">
        <f>SUM(E77:E83)</f>
        <v>3</v>
      </c>
    </row>
    <row r="86" spans="1:5" x14ac:dyDescent="0.2">
      <c r="A86" s="566" t="s">
        <v>244</v>
      </c>
      <c r="B86" s="566"/>
      <c r="C86" s="566"/>
      <c r="D86" s="566"/>
      <c r="E86" s="566"/>
    </row>
    <row r="87" spans="1:5" x14ac:dyDescent="0.2">
      <c r="A87" s="231" t="s">
        <v>27</v>
      </c>
      <c r="B87" s="231" t="s">
        <v>147</v>
      </c>
      <c r="C87" s="34"/>
      <c r="D87" s="232" t="s">
        <v>27</v>
      </c>
      <c r="E87" s="232" t="s">
        <v>147</v>
      </c>
    </row>
    <row r="88" spans="1:5" x14ac:dyDescent="0.2">
      <c r="A88" s="226">
        <v>40</v>
      </c>
      <c r="B88" s="226">
        <f>A88*B77</f>
        <v>880</v>
      </c>
      <c r="C88" s="5"/>
      <c r="D88" s="226">
        <v>40</v>
      </c>
      <c r="E88" s="226">
        <f t="shared" ref="E88:E94" si="6">D88*E77</f>
        <v>0</v>
      </c>
    </row>
    <row r="89" spans="1:5" x14ac:dyDescent="0.2">
      <c r="A89" s="226">
        <v>34</v>
      </c>
      <c r="B89" s="226">
        <f t="shared" ref="B89:B94" si="7">A89*B78</f>
        <v>0</v>
      </c>
      <c r="C89" s="5"/>
      <c r="D89" s="226">
        <v>34</v>
      </c>
      <c r="E89" s="226">
        <f t="shared" si="6"/>
        <v>0</v>
      </c>
    </row>
    <row r="90" spans="1:5" x14ac:dyDescent="0.2">
      <c r="A90" s="226">
        <v>28</v>
      </c>
      <c r="B90" s="226">
        <f t="shared" si="7"/>
        <v>0</v>
      </c>
      <c r="C90" s="5"/>
      <c r="D90" s="226">
        <v>28</v>
      </c>
      <c r="E90" s="226">
        <f t="shared" si="6"/>
        <v>0</v>
      </c>
    </row>
    <row r="91" spans="1:5" x14ac:dyDescent="0.2">
      <c r="A91" s="226">
        <v>24</v>
      </c>
      <c r="B91" s="226">
        <f t="shared" si="7"/>
        <v>0</v>
      </c>
      <c r="C91" s="5"/>
      <c r="D91" s="226">
        <v>24</v>
      </c>
      <c r="E91" s="226">
        <f t="shared" si="6"/>
        <v>24</v>
      </c>
    </row>
    <row r="92" spans="1:5" x14ac:dyDescent="0.2">
      <c r="A92" s="226">
        <v>20</v>
      </c>
      <c r="B92" s="226">
        <f t="shared" si="7"/>
        <v>0</v>
      </c>
      <c r="C92" s="5"/>
      <c r="D92" s="226">
        <v>20</v>
      </c>
      <c r="E92" s="226">
        <f t="shared" si="6"/>
        <v>0</v>
      </c>
    </row>
    <row r="93" spans="1:5" x14ac:dyDescent="0.2">
      <c r="A93" s="226">
        <v>12</v>
      </c>
      <c r="B93" s="226">
        <f t="shared" si="7"/>
        <v>0</v>
      </c>
      <c r="C93" s="5"/>
      <c r="D93" s="226">
        <v>12</v>
      </c>
      <c r="E93" s="226">
        <f t="shared" si="6"/>
        <v>12</v>
      </c>
    </row>
    <row r="94" spans="1:5" x14ac:dyDescent="0.2">
      <c r="A94" s="226">
        <v>9</v>
      </c>
      <c r="B94" s="226">
        <f t="shared" si="7"/>
        <v>0</v>
      </c>
      <c r="C94" s="5"/>
      <c r="D94" s="226">
        <v>9</v>
      </c>
      <c r="E94" s="226">
        <f t="shared" si="6"/>
        <v>9</v>
      </c>
    </row>
    <row r="95" spans="1:5" x14ac:dyDescent="0.2">
      <c r="A95" s="231" t="s">
        <v>25</v>
      </c>
      <c r="B95" s="231">
        <f>SUM(B88:B94)</f>
        <v>880</v>
      </c>
      <c r="C95" s="34"/>
      <c r="D95" s="232" t="s">
        <v>25</v>
      </c>
      <c r="E95" s="232">
        <f>SUM(E88:E94)</f>
        <v>45</v>
      </c>
    </row>
    <row r="96" spans="1:5" x14ac:dyDescent="0.2">
      <c r="A96" s="7"/>
      <c r="B96" s="7"/>
      <c r="C96" s="4"/>
      <c r="D96" s="7"/>
      <c r="E96" s="7"/>
    </row>
    <row r="97" spans="1:5" x14ac:dyDescent="0.2">
      <c r="A97" s="566" t="s">
        <v>245</v>
      </c>
      <c r="B97" s="566"/>
      <c r="C97" s="566"/>
      <c r="D97" s="566"/>
      <c r="E97" s="566"/>
    </row>
    <row r="98" spans="1:5" x14ac:dyDescent="0.2">
      <c r="A98" s="567" t="s">
        <v>140</v>
      </c>
      <c r="B98" s="567"/>
      <c r="C98" s="34"/>
      <c r="D98" s="568" t="s">
        <v>141</v>
      </c>
      <c r="E98" s="568"/>
    </row>
    <row r="99" spans="1:5" x14ac:dyDescent="0.2">
      <c r="A99" s="567" t="s">
        <v>142</v>
      </c>
      <c r="B99" s="567"/>
      <c r="C99" s="1"/>
      <c r="D99" s="568" t="s">
        <v>142</v>
      </c>
      <c r="E99" s="568"/>
    </row>
    <row r="100" spans="1:5" x14ac:dyDescent="0.2">
      <c r="A100" s="226" t="s">
        <v>143</v>
      </c>
      <c r="B100" s="226">
        <f>COUNTIF('prof - CCET'!$C$169:$C$183,"=40")</f>
        <v>14</v>
      </c>
      <c r="C100" s="5"/>
      <c r="D100" s="226" t="s">
        <v>143</v>
      </c>
      <c r="E100" s="226">
        <f>COUNTIF('prof - CCET'!$C$190:$C$190,"=40")</f>
        <v>0</v>
      </c>
    </row>
    <row r="101" spans="1:5" x14ac:dyDescent="0.2">
      <c r="A101" s="226" t="s">
        <v>361</v>
      </c>
      <c r="B101" s="226">
        <f>COUNTIF('prof - CCET'!$C$169:$C$183,"=34")</f>
        <v>0</v>
      </c>
      <c r="C101" s="5"/>
      <c r="D101" s="226" t="s">
        <v>361</v>
      </c>
      <c r="E101" s="226">
        <f>COUNTIF('prof - CCET'!$C$190:$C$190,"=34")</f>
        <v>0</v>
      </c>
    </row>
    <row r="102" spans="1:5" x14ac:dyDescent="0.2">
      <c r="A102" s="226" t="s">
        <v>333</v>
      </c>
      <c r="B102" s="226">
        <f>COUNTIF('prof - CCET'!$C$169:$C$183,"=28")</f>
        <v>0</v>
      </c>
      <c r="C102" s="5"/>
      <c r="D102" s="226" t="s">
        <v>333</v>
      </c>
      <c r="E102" s="226">
        <f>COUNTIF('prof - CCET'!$C$190:$C$190,"=28")</f>
        <v>0</v>
      </c>
    </row>
    <row r="103" spans="1:5" x14ac:dyDescent="0.2">
      <c r="A103" s="226" t="s">
        <v>144</v>
      </c>
      <c r="B103" s="226">
        <f>COUNTIF('prof - CCET'!$C$169:$C$183,"=24")</f>
        <v>0</v>
      </c>
      <c r="C103" s="5"/>
      <c r="D103" s="226" t="s">
        <v>144</v>
      </c>
      <c r="E103" s="226">
        <f>COUNTIF('prof - CCET'!$C$190:$C$190,"=24")</f>
        <v>0</v>
      </c>
    </row>
    <row r="104" spans="1:5" x14ac:dyDescent="0.2">
      <c r="A104" s="226" t="s">
        <v>237</v>
      </c>
      <c r="B104" s="226">
        <f>COUNTIF('prof - CCET'!$C$169:$C$183,"=20")</f>
        <v>0</v>
      </c>
      <c r="C104" s="5"/>
      <c r="D104" s="226" t="s">
        <v>237</v>
      </c>
      <c r="E104" s="226">
        <v>1</v>
      </c>
    </row>
    <row r="105" spans="1:5" x14ac:dyDescent="0.2">
      <c r="A105" s="226" t="s">
        <v>145</v>
      </c>
      <c r="B105" s="226">
        <f>COUNTIF('prof - CCET'!$C$169:$C$183,"=12")</f>
        <v>0</v>
      </c>
      <c r="C105" s="5"/>
      <c r="D105" s="226" t="s">
        <v>145</v>
      </c>
      <c r="E105" s="226">
        <f>COUNTIF('prof - CCET'!$C$190:$C$190,"=12")</f>
        <v>0</v>
      </c>
    </row>
    <row r="106" spans="1:5" x14ac:dyDescent="0.2">
      <c r="A106" s="226" t="s">
        <v>146</v>
      </c>
      <c r="B106" s="226">
        <f>COUNTIF('prof - CCET'!$C$169:$C$183,"=9")</f>
        <v>0</v>
      </c>
      <c r="C106" s="5"/>
      <c r="D106" s="226" t="s">
        <v>146</v>
      </c>
      <c r="E106" s="226">
        <v>2</v>
      </c>
    </row>
    <row r="107" spans="1:5" x14ac:dyDescent="0.2">
      <c r="A107" s="231" t="s">
        <v>25</v>
      </c>
      <c r="B107" s="231">
        <f>SUM(B100:B106)</f>
        <v>14</v>
      </c>
      <c r="C107" s="34"/>
      <c r="D107" s="232" t="s">
        <v>25</v>
      </c>
      <c r="E107" s="232">
        <f>SUM(E100:E106)</f>
        <v>3</v>
      </c>
    </row>
    <row r="109" spans="1:5" x14ac:dyDescent="0.2">
      <c r="A109" s="566" t="s">
        <v>246</v>
      </c>
      <c r="B109" s="566"/>
      <c r="C109" s="566"/>
      <c r="D109" s="566"/>
      <c r="E109" s="566"/>
    </row>
    <row r="110" spans="1:5" x14ac:dyDescent="0.2">
      <c r="A110" s="231" t="s">
        <v>27</v>
      </c>
      <c r="B110" s="231" t="s">
        <v>147</v>
      </c>
      <c r="C110" s="34"/>
      <c r="D110" s="232" t="s">
        <v>27</v>
      </c>
      <c r="E110" s="232" t="s">
        <v>147</v>
      </c>
    </row>
    <row r="111" spans="1:5" x14ac:dyDescent="0.2">
      <c r="A111" s="226">
        <v>40</v>
      </c>
      <c r="B111" s="226">
        <f>A111*B100</f>
        <v>560</v>
      </c>
      <c r="C111" s="5"/>
      <c r="D111" s="226">
        <v>40</v>
      </c>
      <c r="E111" s="226">
        <f t="shared" ref="E111:E117" si="8">D111*E100</f>
        <v>0</v>
      </c>
    </row>
    <row r="112" spans="1:5" x14ac:dyDescent="0.2">
      <c r="A112" s="226">
        <v>34</v>
      </c>
      <c r="B112" s="226">
        <f t="shared" ref="B112:B117" si="9">A112*B101</f>
        <v>0</v>
      </c>
      <c r="C112" s="5"/>
      <c r="D112" s="226">
        <v>34</v>
      </c>
      <c r="E112" s="226">
        <f t="shared" si="8"/>
        <v>0</v>
      </c>
    </row>
    <row r="113" spans="1:5" x14ac:dyDescent="0.2">
      <c r="A113" s="226">
        <v>28</v>
      </c>
      <c r="B113" s="226">
        <f t="shared" si="9"/>
        <v>0</v>
      </c>
      <c r="C113" s="5"/>
      <c r="D113" s="226">
        <v>28</v>
      </c>
      <c r="E113" s="226">
        <f t="shared" si="8"/>
        <v>0</v>
      </c>
    </row>
    <row r="114" spans="1:5" x14ac:dyDescent="0.2">
      <c r="A114" s="226">
        <v>24</v>
      </c>
      <c r="B114" s="226">
        <f t="shared" si="9"/>
        <v>0</v>
      </c>
      <c r="C114" s="5"/>
      <c r="D114" s="226">
        <v>24</v>
      </c>
      <c r="E114" s="226">
        <f t="shared" si="8"/>
        <v>0</v>
      </c>
    </row>
    <row r="115" spans="1:5" x14ac:dyDescent="0.2">
      <c r="A115" s="226">
        <v>20</v>
      </c>
      <c r="B115" s="226">
        <f t="shared" si="9"/>
        <v>0</v>
      </c>
      <c r="C115" s="5"/>
      <c r="D115" s="226">
        <v>20</v>
      </c>
      <c r="E115" s="226">
        <f t="shared" si="8"/>
        <v>20</v>
      </c>
    </row>
    <row r="116" spans="1:5" x14ac:dyDescent="0.2">
      <c r="A116" s="226">
        <v>12</v>
      </c>
      <c r="B116" s="226">
        <f t="shared" si="9"/>
        <v>0</v>
      </c>
      <c r="C116" s="5"/>
      <c r="D116" s="226">
        <v>12</v>
      </c>
      <c r="E116" s="226">
        <f t="shared" si="8"/>
        <v>0</v>
      </c>
    </row>
    <row r="117" spans="1:5" x14ac:dyDescent="0.2">
      <c r="A117" s="226">
        <v>9</v>
      </c>
      <c r="B117" s="226">
        <f t="shared" si="9"/>
        <v>0</v>
      </c>
      <c r="C117" s="5"/>
      <c r="D117" s="226">
        <v>9</v>
      </c>
      <c r="E117" s="226">
        <f t="shared" si="8"/>
        <v>18</v>
      </c>
    </row>
    <row r="118" spans="1:5" x14ac:dyDescent="0.2">
      <c r="A118" s="231" t="s">
        <v>25</v>
      </c>
      <c r="B118" s="231">
        <f>SUM(B111:B117)</f>
        <v>560</v>
      </c>
      <c r="C118" s="34"/>
      <c r="D118" s="232" t="s">
        <v>25</v>
      </c>
      <c r="E118" s="232">
        <f>SUM(E111:E117)</f>
        <v>38</v>
      </c>
    </row>
    <row r="119" spans="1:5" x14ac:dyDescent="0.2">
      <c r="A119" s="9"/>
      <c r="B119" s="9"/>
      <c r="C119" s="9"/>
      <c r="D119" s="9"/>
      <c r="E119" s="9"/>
    </row>
    <row r="120" spans="1:5" x14ac:dyDescent="0.2">
      <c r="A120" s="566" t="s">
        <v>253</v>
      </c>
      <c r="B120" s="566"/>
      <c r="C120" s="566"/>
      <c r="D120" s="566"/>
      <c r="E120" s="566"/>
    </row>
    <row r="121" spans="1:5" x14ac:dyDescent="0.2">
      <c r="A121" s="567" t="s">
        <v>140</v>
      </c>
      <c r="B121" s="567"/>
      <c r="C121" s="34"/>
      <c r="D121" s="568" t="s">
        <v>141</v>
      </c>
      <c r="E121" s="568"/>
    </row>
    <row r="122" spans="1:5" x14ac:dyDescent="0.2">
      <c r="A122" s="567" t="s">
        <v>142</v>
      </c>
      <c r="B122" s="567"/>
      <c r="C122" s="1"/>
      <c r="D122" s="568" t="s">
        <v>142</v>
      </c>
      <c r="E122" s="568"/>
    </row>
    <row r="123" spans="1:5" x14ac:dyDescent="0.2">
      <c r="A123" s="226" t="s">
        <v>143</v>
      </c>
      <c r="B123" s="226">
        <f>COUNTIF('prof - CCET'!$C$202:$C$215,"=40")</f>
        <v>13</v>
      </c>
      <c r="C123" s="5"/>
      <c r="D123" s="226" t="s">
        <v>143</v>
      </c>
      <c r="E123" s="226">
        <f>COUNTIF('prof - CCET'!$C$219:$C$220,"=40")</f>
        <v>0</v>
      </c>
    </row>
    <row r="124" spans="1:5" x14ac:dyDescent="0.2">
      <c r="A124" s="226" t="s">
        <v>361</v>
      </c>
      <c r="B124" s="226">
        <f>COUNTIF('prof - CCET'!$C$202:$C$215,"=34")</f>
        <v>0</v>
      </c>
      <c r="C124" s="5"/>
      <c r="D124" s="226" t="s">
        <v>361</v>
      </c>
      <c r="E124" s="226">
        <f>COUNTIF('prof - CCET'!$C$219:$C$220,"=34")</f>
        <v>1</v>
      </c>
    </row>
    <row r="125" spans="1:5" x14ac:dyDescent="0.2">
      <c r="A125" s="226" t="s">
        <v>333</v>
      </c>
      <c r="B125" s="226">
        <f>COUNTIF('prof - CCET'!$C$202:$C$215,"=28")</f>
        <v>0</v>
      </c>
      <c r="C125" s="5"/>
      <c r="D125" s="226" t="s">
        <v>333</v>
      </c>
      <c r="E125" s="226">
        <f>COUNTIF('prof - CCET'!$C$219:$C$220,"=28")</f>
        <v>0</v>
      </c>
    </row>
    <row r="126" spans="1:5" x14ac:dyDescent="0.2">
      <c r="A126" s="226" t="s">
        <v>144</v>
      </c>
      <c r="B126" s="226">
        <f>COUNTIF('prof - CCET'!$C$202:$C$215,"=24")</f>
        <v>0</v>
      </c>
      <c r="C126" s="5"/>
      <c r="D126" s="226" t="s">
        <v>144</v>
      </c>
      <c r="E126" s="226">
        <f>COUNTIF('prof - CCET'!$C$219:$C$220,"=24")</f>
        <v>0</v>
      </c>
    </row>
    <row r="127" spans="1:5" x14ac:dyDescent="0.2">
      <c r="A127" s="226" t="s">
        <v>237</v>
      </c>
      <c r="B127" s="226">
        <f>COUNTIF('prof - CCET'!$C$202:$C$215,"=20")</f>
        <v>0</v>
      </c>
      <c r="C127" s="5"/>
      <c r="D127" s="226" t="s">
        <v>237</v>
      </c>
      <c r="E127" s="226">
        <f>COUNTIF('prof - CCET'!$C$219:$C$220,"=20")</f>
        <v>0</v>
      </c>
    </row>
    <row r="128" spans="1:5" x14ac:dyDescent="0.2">
      <c r="A128" s="226" t="s">
        <v>145</v>
      </c>
      <c r="B128" s="226">
        <f>COUNTIF('prof - CCET'!$C$202:$C$215,"=12")</f>
        <v>0</v>
      </c>
      <c r="C128" s="5"/>
      <c r="D128" s="226" t="s">
        <v>145</v>
      </c>
      <c r="E128" s="226">
        <f>COUNTIF('prof - CCET'!$C$219:$C$220,"=12")</f>
        <v>1</v>
      </c>
    </row>
    <row r="129" spans="1:5" x14ac:dyDescent="0.2">
      <c r="A129" s="226" t="s">
        <v>146</v>
      </c>
      <c r="B129" s="226">
        <f>COUNTIF('prof - CCET'!$C$202:$C$215,"=9")</f>
        <v>0</v>
      </c>
      <c r="C129" s="5"/>
      <c r="D129" s="226" t="s">
        <v>146</v>
      </c>
      <c r="E129" s="226">
        <f>COUNTIF('prof - CCET'!$C$219:$C$220,"=9")</f>
        <v>0</v>
      </c>
    </row>
    <row r="130" spans="1:5" x14ac:dyDescent="0.2">
      <c r="A130" s="231" t="s">
        <v>25</v>
      </c>
      <c r="B130" s="231">
        <f>SUM(B123:B129)</f>
        <v>13</v>
      </c>
      <c r="C130" s="34"/>
      <c r="D130" s="232" t="s">
        <v>25</v>
      </c>
      <c r="E130" s="232">
        <f>SUM(E123:E129)</f>
        <v>2</v>
      </c>
    </row>
    <row r="132" spans="1:5" x14ac:dyDescent="0.2">
      <c r="A132" s="566" t="s">
        <v>329</v>
      </c>
      <c r="B132" s="566"/>
      <c r="C132" s="566"/>
      <c r="D132" s="566"/>
      <c r="E132" s="566"/>
    </row>
    <row r="133" spans="1:5" x14ac:dyDescent="0.2">
      <c r="A133" s="231" t="s">
        <v>27</v>
      </c>
      <c r="B133" s="231" t="s">
        <v>147</v>
      </c>
      <c r="C133" s="34"/>
      <c r="D133" s="232" t="s">
        <v>27</v>
      </c>
      <c r="E133" s="232" t="s">
        <v>147</v>
      </c>
    </row>
    <row r="134" spans="1:5" x14ac:dyDescent="0.2">
      <c r="A134" s="226">
        <v>40</v>
      </c>
      <c r="B134" s="226">
        <f>A134*B123</f>
        <v>520</v>
      </c>
      <c r="C134" s="5"/>
      <c r="D134" s="226">
        <v>40</v>
      </c>
      <c r="E134" s="226">
        <f t="shared" ref="E134:E140" si="10">D134*E123</f>
        <v>0</v>
      </c>
    </row>
    <row r="135" spans="1:5" x14ac:dyDescent="0.2">
      <c r="A135" s="226">
        <v>34</v>
      </c>
      <c r="B135" s="226">
        <f t="shared" ref="B135:B140" si="11">A135*B124</f>
        <v>0</v>
      </c>
      <c r="C135" s="5"/>
      <c r="D135" s="226">
        <v>34</v>
      </c>
      <c r="E135" s="226">
        <f t="shared" si="10"/>
        <v>34</v>
      </c>
    </row>
    <row r="136" spans="1:5" x14ac:dyDescent="0.2">
      <c r="A136" s="226">
        <v>28</v>
      </c>
      <c r="B136" s="226">
        <f t="shared" si="11"/>
        <v>0</v>
      </c>
      <c r="C136" s="5"/>
      <c r="D136" s="226">
        <v>28</v>
      </c>
      <c r="E136" s="226">
        <f t="shared" si="10"/>
        <v>0</v>
      </c>
    </row>
    <row r="137" spans="1:5" x14ac:dyDescent="0.2">
      <c r="A137" s="226">
        <v>24</v>
      </c>
      <c r="B137" s="226">
        <f t="shared" si="11"/>
        <v>0</v>
      </c>
      <c r="C137" s="5"/>
      <c r="D137" s="226">
        <v>24</v>
      </c>
      <c r="E137" s="226">
        <f t="shared" si="10"/>
        <v>0</v>
      </c>
    </row>
    <row r="138" spans="1:5" x14ac:dyDescent="0.2">
      <c r="A138" s="226">
        <v>20</v>
      </c>
      <c r="B138" s="226">
        <f t="shared" si="11"/>
        <v>0</v>
      </c>
      <c r="C138" s="5"/>
      <c r="D138" s="226">
        <v>20</v>
      </c>
      <c r="E138" s="226">
        <f t="shared" si="10"/>
        <v>0</v>
      </c>
    </row>
    <row r="139" spans="1:5" x14ac:dyDescent="0.2">
      <c r="A139" s="226">
        <v>12</v>
      </c>
      <c r="B139" s="226">
        <f t="shared" si="11"/>
        <v>0</v>
      </c>
      <c r="C139" s="5"/>
      <c r="D139" s="226">
        <v>12</v>
      </c>
      <c r="E139" s="226">
        <f t="shared" si="10"/>
        <v>12</v>
      </c>
    </row>
    <row r="140" spans="1:5" x14ac:dyDescent="0.2">
      <c r="A140" s="226">
        <v>9</v>
      </c>
      <c r="B140" s="226">
        <f t="shared" si="11"/>
        <v>0</v>
      </c>
      <c r="C140" s="5"/>
      <c r="D140" s="226">
        <v>9</v>
      </c>
      <c r="E140" s="226">
        <f t="shared" si="10"/>
        <v>0</v>
      </c>
    </row>
    <row r="141" spans="1:5" x14ac:dyDescent="0.2">
      <c r="A141" s="231" t="s">
        <v>25</v>
      </c>
      <c r="B141" s="231">
        <f>SUM(B134:B140)</f>
        <v>520</v>
      </c>
      <c r="C141" s="34"/>
      <c r="D141" s="232" t="s">
        <v>25</v>
      </c>
      <c r="E141" s="232">
        <f>SUM(E134:E140)</f>
        <v>46</v>
      </c>
    </row>
    <row r="142" spans="1:5" x14ac:dyDescent="0.2">
      <c r="A142" s="7"/>
      <c r="B142" s="7"/>
      <c r="C142" s="4"/>
      <c r="D142" s="7"/>
      <c r="E142" s="7"/>
    </row>
    <row r="143" spans="1:5" x14ac:dyDescent="0.2">
      <c r="A143" s="565" t="s">
        <v>131</v>
      </c>
      <c r="B143" s="565"/>
      <c r="C143" s="565"/>
      <c r="D143" s="565"/>
      <c r="E143" s="565"/>
    </row>
    <row r="144" spans="1:5" x14ac:dyDescent="0.2">
      <c r="A144" s="565" t="s">
        <v>140</v>
      </c>
      <c r="B144" s="565"/>
      <c r="C144" s="34"/>
      <c r="D144" s="565" t="s">
        <v>141</v>
      </c>
      <c r="E144" s="565"/>
    </row>
    <row r="145" spans="1:5" x14ac:dyDescent="0.2">
      <c r="A145" s="565" t="s">
        <v>142</v>
      </c>
      <c r="B145" s="565"/>
      <c r="C145" s="1"/>
      <c r="D145" s="565" t="s">
        <v>142</v>
      </c>
      <c r="E145" s="565"/>
    </row>
    <row r="146" spans="1:5" x14ac:dyDescent="0.2">
      <c r="A146" s="226" t="s">
        <v>143</v>
      </c>
      <c r="B146" s="226">
        <f>B7+B31+B54+B77+B100+B123</f>
        <v>79</v>
      </c>
      <c r="C146" s="5"/>
      <c r="D146" s="226" t="s">
        <v>143</v>
      </c>
      <c r="E146" s="226">
        <f t="shared" ref="E146:E152" si="12">E7+E31+E54+E77+E100+E123</f>
        <v>1</v>
      </c>
    </row>
    <row r="147" spans="1:5" x14ac:dyDescent="0.2">
      <c r="A147" s="226" t="s">
        <v>361</v>
      </c>
      <c r="B147" s="226">
        <f>B8+B32+B55+B78+B101+B124</f>
        <v>0</v>
      </c>
      <c r="C147" s="5"/>
      <c r="D147" s="226" t="s">
        <v>361</v>
      </c>
      <c r="E147" s="226">
        <f t="shared" si="12"/>
        <v>1</v>
      </c>
    </row>
    <row r="148" spans="1:5" x14ac:dyDescent="0.2">
      <c r="A148" s="226" t="s">
        <v>333</v>
      </c>
      <c r="B148" s="226">
        <f>B102+B125+B79+B56+B33+B9</f>
        <v>0</v>
      </c>
      <c r="C148" s="5"/>
      <c r="D148" s="226" t="s">
        <v>333</v>
      </c>
      <c r="E148" s="226">
        <f t="shared" si="12"/>
        <v>0</v>
      </c>
    </row>
    <row r="149" spans="1:5" x14ac:dyDescent="0.2">
      <c r="A149" s="226" t="s">
        <v>144</v>
      </c>
      <c r="B149" s="226">
        <f>B10+B21+B34+B57+B80+B103+B126</f>
        <v>0</v>
      </c>
      <c r="C149" s="5"/>
      <c r="D149" s="226" t="s">
        <v>144</v>
      </c>
      <c r="E149" s="226">
        <f t="shared" si="12"/>
        <v>3</v>
      </c>
    </row>
    <row r="150" spans="1:5" x14ac:dyDescent="0.2">
      <c r="A150" s="226" t="s">
        <v>237</v>
      </c>
      <c r="B150" s="226">
        <f>B11+B22+B35+B58+B81+B104+B127</f>
        <v>0</v>
      </c>
      <c r="C150" s="5"/>
      <c r="D150" s="226" t="s">
        <v>237</v>
      </c>
      <c r="E150" s="226">
        <f t="shared" si="12"/>
        <v>2</v>
      </c>
    </row>
    <row r="151" spans="1:5" x14ac:dyDescent="0.2">
      <c r="A151" s="226" t="s">
        <v>145</v>
      </c>
      <c r="B151" s="226">
        <f>B12+B23+B36+B59+B82+B105+B128</f>
        <v>0</v>
      </c>
      <c r="C151" s="5"/>
      <c r="D151" s="226" t="s">
        <v>145</v>
      </c>
      <c r="E151" s="226">
        <f t="shared" si="12"/>
        <v>4</v>
      </c>
    </row>
    <row r="152" spans="1:5" x14ac:dyDescent="0.2">
      <c r="A152" s="226" t="s">
        <v>146</v>
      </c>
      <c r="B152" s="226">
        <f>B13+B24+B37+B60+B83+B106+B129</f>
        <v>0</v>
      </c>
      <c r="C152" s="5"/>
      <c r="D152" s="226" t="s">
        <v>146</v>
      </c>
      <c r="E152" s="226">
        <f t="shared" si="12"/>
        <v>3</v>
      </c>
    </row>
    <row r="153" spans="1:5" x14ac:dyDescent="0.2">
      <c r="A153" s="230" t="s">
        <v>25</v>
      </c>
      <c r="B153" s="230">
        <f>SUM(B146:B152)</f>
        <v>79</v>
      </c>
      <c r="C153" s="34"/>
      <c r="D153" s="227" t="s">
        <v>25</v>
      </c>
      <c r="E153" s="230">
        <f>SUM(E146:E152)</f>
        <v>14</v>
      </c>
    </row>
    <row r="155" spans="1:5" x14ac:dyDescent="0.2">
      <c r="A155" s="565" t="s">
        <v>62</v>
      </c>
      <c r="B155" s="565"/>
      <c r="C155" s="565"/>
      <c r="D155" s="565"/>
      <c r="E155" s="565"/>
    </row>
    <row r="156" spans="1:5" x14ac:dyDescent="0.2">
      <c r="A156" s="565" t="s">
        <v>140</v>
      </c>
      <c r="B156" s="565"/>
      <c r="C156" s="34"/>
      <c r="D156" s="565" t="s">
        <v>141</v>
      </c>
      <c r="E156" s="565"/>
    </row>
    <row r="157" spans="1:5" x14ac:dyDescent="0.2">
      <c r="A157" s="227" t="s">
        <v>27</v>
      </c>
      <c r="B157" s="227" t="s">
        <v>147</v>
      </c>
      <c r="C157" s="34"/>
      <c r="D157" s="227" t="s">
        <v>27</v>
      </c>
      <c r="E157" s="227" t="s">
        <v>147</v>
      </c>
    </row>
    <row r="158" spans="1:5" x14ac:dyDescent="0.2">
      <c r="A158" s="226">
        <v>40</v>
      </c>
      <c r="B158" s="226">
        <f>A158*B146</f>
        <v>3160</v>
      </c>
      <c r="C158" s="5"/>
      <c r="D158" s="226">
        <v>40</v>
      </c>
      <c r="E158" s="226">
        <f t="shared" ref="E158:E164" si="13">E146*D158</f>
        <v>40</v>
      </c>
    </row>
    <row r="159" spans="1:5" x14ac:dyDescent="0.2">
      <c r="A159" s="226">
        <v>34</v>
      </c>
      <c r="B159" s="226">
        <f>A159*B147</f>
        <v>0</v>
      </c>
      <c r="C159" s="5"/>
      <c r="D159" s="226">
        <v>34</v>
      </c>
      <c r="E159" s="226">
        <f t="shared" si="13"/>
        <v>34</v>
      </c>
    </row>
    <row r="160" spans="1:5" x14ac:dyDescent="0.2">
      <c r="A160" s="226">
        <v>28</v>
      </c>
      <c r="B160" s="226">
        <v>0</v>
      </c>
      <c r="C160" s="5"/>
      <c r="D160" s="226">
        <v>28</v>
      </c>
      <c r="E160" s="226">
        <f t="shared" si="13"/>
        <v>0</v>
      </c>
    </row>
    <row r="161" spans="1:5" x14ac:dyDescent="0.2">
      <c r="A161" s="226">
        <v>24</v>
      </c>
      <c r="B161" s="226">
        <f>A161*B149</f>
        <v>0</v>
      </c>
      <c r="C161" s="5"/>
      <c r="D161" s="226">
        <v>24</v>
      </c>
      <c r="E161" s="226">
        <f t="shared" si="13"/>
        <v>72</v>
      </c>
    </row>
    <row r="162" spans="1:5" x14ac:dyDescent="0.2">
      <c r="A162" s="226">
        <v>20</v>
      </c>
      <c r="B162" s="226">
        <f>A162*B150</f>
        <v>0</v>
      </c>
      <c r="C162" s="5"/>
      <c r="D162" s="226">
        <v>20</v>
      </c>
      <c r="E162" s="226">
        <f t="shared" si="13"/>
        <v>40</v>
      </c>
    </row>
    <row r="163" spans="1:5" x14ac:dyDescent="0.2">
      <c r="A163" s="226">
        <v>12</v>
      </c>
      <c r="B163" s="226">
        <f>A163*B151</f>
        <v>0</v>
      </c>
      <c r="C163" s="5"/>
      <c r="D163" s="226">
        <v>12</v>
      </c>
      <c r="E163" s="226">
        <f t="shared" si="13"/>
        <v>48</v>
      </c>
    </row>
    <row r="164" spans="1:5" x14ac:dyDescent="0.2">
      <c r="A164" s="226">
        <v>9</v>
      </c>
      <c r="B164" s="226">
        <f>A164*B152</f>
        <v>0</v>
      </c>
      <c r="C164" s="5"/>
      <c r="D164" s="226">
        <v>9</v>
      </c>
      <c r="E164" s="226">
        <f t="shared" si="13"/>
        <v>27</v>
      </c>
    </row>
    <row r="165" spans="1:5" x14ac:dyDescent="0.2">
      <c r="A165" s="230" t="s">
        <v>25</v>
      </c>
      <c r="B165" s="230">
        <f>SUM(B158:B164)</f>
        <v>3160</v>
      </c>
      <c r="C165" s="34"/>
      <c r="D165" s="227" t="s">
        <v>25</v>
      </c>
      <c r="E165" s="227">
        <f>SUM(E158:E164)</f>
        <v>261</v>
      </c>
    </row>
  </sheetData>
  <mergeCells count="46">
    <mergeCell ref="A156:B156"/>
    <mergeCell ref="D156:E156"/>
    <mergeCell ref="A6:B6"/>
    <mergeCell ref="D6:E6"/>
    <mergeCell ref="A1:E1"/>
    <mergeCell ref="A2:E2"/>
    <mergeCell ref="A4:E4"/>
    <mergeCell ref="A5:B5"/>
    <mergeCell ref="D5:E5"/>
    <mergeCell ref="A16:E16"/>
    <mergeCell ref="A28:E28"/>
    <mergeCell ref="A29:B29"/>
    <mergeCell ref="D29:E29"/>
    <mergeCell ref="A30:B30"/>
    <mergeCell ref="D30:E30"/>
    <mergeCell ref="A40:E40"/>
    <mergeCell ref="A51:E51"/>
    <mergeCell ref="A52:B52"/>
    <mergeCell ref="D52:E52"/>
    <mergeCell ref="A53:B53"/>
    <mergeCell ref="D53:E53"/>
    <mergeCell ref="A63:E63"/>
    <mergeCell ref="A74:E74"/>
    <mergeCell ref="A75:B75"/>
    <mergeCell ref="D75:E75"/>
    <mergeCell ref="A76:B76"/>
    <mergeCell ref="D76:E76"/>
    <mergeCell ref="A86:E86"/>
    <mergeCell ref="A97:E97"/>
    <mergeCell ref="A98:B98"/>
    <mergeCell ref="D98:E98"/>
    <mergeCell ref="A99:B99"/>
    <mergeCell ref="D99:E99"/>
    <mergeCell ref="A109:E109"/>
    <mergeCell ref="A120:E120"/>
    <mergeCell ref="A121:B121"/>
    <mergeCell ref="D121:E121"/>
    <mergeCell ref="A122:B122"/>
    <mergeCell ref="D122:E122"/>
    <mergeCell ref="A155:E155"/>
    <mergeCell ref="A132:E132"/>
    <mergeCell ref="A143:E143"/>
    <mergeCell ref="A144:B144"/>
    <mergeCell ref="D144:E144"/>
    <mergeCell ref="A145:B145"/>
    <mergeCell ref="D145:E14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  <pageSetUpPr fitToPage="1"/>
  </sheetPr>
  <dimension ref="A1:JE302"/>
  <sheetViews>
    <sheetView tabSelected="1" view="pageBreakPreview" zoomScale="80" zoomScaleNormal="70" zoomScaleSheetLayoutView="80" workbookViewId="0">
      <selection sqref="A1:R1"/>
    </sheetView>
  </sheetViews>
  <sheetFormatPr defaultColWidth="9.5703125" defaultRowHeight="12.75" x14ac:dyDescent="0.2"/>
  <cols>
    <col min="1" max="1" width="40.42578125" style="41" customWidth="1"/>
    <col min="2" max="2" width="8.28515625" style="143" bestFit="1" customWidth="1"/>
    <col min="3" max="3" width="19.7109375" style="144" customWidth="1"/>
    <col min="4" max="4" width="6.140625" style="143" bestFit="1" customWidth="1"/>
    <col min="5" max="5" width="6.28515625" style="123" bestFit="1" customWidth="1"/>
    <col min="6" max="6" width="8.7109375" style="143" bestFit="1" customWidth="1"/>
    <col min="7" max="7" width="10.140625" style="143" bestFit="1" customWidth="1"/>
    <col min="8" max="8" width="8.7109375" style="143" bestFit="1" customWidth="1"/>
    <col min="9" max="9" width="11" style="143" customWidth="1"/>
    <col min="10" max="10" width="7.140625" style="143" customWidth="1"/>
    <col min="11" max="11" width="7.140625" style="143" bestFit="1" customWidth="1"/>
    <col min="12" max="12" width="10.5703125" style="143" customWidth="1"/>
    <col min="13" max="13" width="9" style="143" bestFit="1" customWidth="1"/>
    <col min="14" max="14" width="7.85546875" style="143" bestFit="1" customWidth="1"/>
    <col min="15" max="15" width="8" style="143" customWidth="1"/>
    <col min="16" max="16" width="8" style="143" bestFit="1" customWidth="1"/>
    <col min="17" max="17" width="8.5703125" style="143" bestFit="1" customWidth="1"/>
    <col min="18" max="18" width="11.7109375" style="145" customWidth="1"/>
    <col min="19" max="23" width="9.5703125" style="72"/>
    <col min="24" max="16384" width="9.5703125" style="41"/>
  </cols>
  <sheetData>
    <row r="1" spans="1:133" ht="23.25" x14ac:dyDescent="0.2">
      <c r="A1" s="605" t="s">
        <v>559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</row>
    <row r="2" spans="1:133" x14ac:dyDescent="0.2">
      <c r="A2" s="606" t="s">
        <v>186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</row>
    <row r="3" spans="1:133" x14ac:dyDescent="0.2">
      <c r="A3" s="606" t="s">
        <v>203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</row>
    <row r="4" spans="1:133" s="512" customFormat="1" ht="18" x14ac:dyDescent="0.2">
      <c r="A4" s="511" t="s">
        <v>151</v>
      </c>
      <c r="B4" s="473"/>
      <c r="C4" s="472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607"/>
      <c r="O4" s="607"/>
      <c r="P4" s="607"/>
      <c r="Q4" s="607"/>
      <c r="R4" s="607"/>
    </row>
    <row r="5" spans="1:133" s="512" customFormat="1" x14ac:dyDescent="0.2">
      <c r="A5" s="511" t="s">
        <v>203</v>
      </c>
      <c r="B5" s="473"/>
      <c r="C5" s="513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13"/>
      <c r="O5" s="513"/>
      <c r="P5" s="513"/>
      <c r="Q5" s="513"/>
      <c r="R5" s="473"/>
    </row>
    <row r="6" spans="1:133" x14ac:dyDescent="0.2">
      <c r="A6" s="591" t="s">
        <v>149</v>
      </c>
      <c r="B6" s="591"/>
      <c r="C6" s="591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</row>
    <row r="7" spans="1:133" s="45" customFormat="1" x14ac:dyDescent="0.2">
      <c r="A7" s="150" t="s">
        <v>182</v>
      </c>
      <c r="B7" s="151" t="s">
        <v>228</v>
      </c>
      <c r="C7" s="152" t="s">
        <v>15</v>
      </c>
      <c r="D7" s="153" t="s">
        <v>183</v>
      </c>
      <c r="E7" s="153" t="s">
        <v>184</v>
      </c>
      <c r="F7" s="153" t="s">
        <v>122</v>
      </c>
      <c r="G7" s="153" t="s">
        <v>121</v>
      </c>
      <c r="H7" s="153" t="s">
        <v>109</v>
      </c>
      <c r="I7" s="153" t="s">
        <v>399</v>
      </c>
      <c r="J7" s="153" t="s">
        <v>169</v>
      </c>
      <c r="K7" s="153" t="s">
        <v>170</v>
      </c>
      <c r="L7" s="153" t="s">
        <v>21</v>
      </c>
      <c r="M7" s="153" t="s">
        <v>172</v>
      </c>
      <c r="N7" s="153" t="s">
        <v>169</v>
      </c>
      <c r="O7" s="153" t="s">
        <v>170</v>
      </c>
      <c r="P7" s="153" t="s">
        <v>46</v>
      </c>
      <c r="Q7" s="153" t="s">
        <v>171</v>
      </c>
      <c r="R7" s="153" t="s">
        <v>25</v>
      </c>
      <c r="S7" s="515"/>
      <c r="T7" s="515"/>
      <c r="U7" s="515"/>
      <c r="V7" s="515"/>
      <c r="W7" s="515"/>
    </row>
    <row r="8" spans="1:133" s="45" customFormat="1" ht="22.5" x14ac:dyDescent="0.2">
      <c r="A8" s="46" t="s">
        <v>395</v>
      </c>
      <c r="B8" s="47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15"/>
      <c r="T8" s="515"/>
      <c r="U8" s="515"/>
      <c r="V8" s="515"/>
      <c r="W8" s="515"/>
    </row>
    <row r="9" spans="1:133" x14ac:dyDescent="0.2">
      <c r="A9" s="442" t="s">
        <v>19</v>
      </c>
      <c r="B9" s="99" t="s">
        <v>229</v>
      </c>
      <c r="C9" s="99" t="s">
        <v>95</v>
      </c>
      <c r="D9" s="100">
        <v>4</v>
      </c>
      <c r="E9" s="100" t="s">
        <v>80</v>
      </c>
      <c r="F9" s="100"/>
      <c r="G9" s="100"/>
      <c r="H9" s="100" t="s">
        <v>201</v>
      </c>
      <c r="I9" s="100">
        <v>3.5</v>
      </c>
      <c r="J9" s="100">
        <v>1</v>
      </c>
      <c r="K9" s="100"/>
      <c r="L9" s="50">
        <f t="shared" ref="L9:L15" si="0">SUM(M9:Q9)</f>
        <v>8.5</v>
      </c>
      <c r="M9" s="50">
        <f>I9*2</f>
        <v>7</v>
      </c>
      <c r="N9" s="50">
        <f>J9*1.5</f>
        <v>1.5</v>
      </c>
      <c r="O9" s="50">
        <f>K9*1.25</f>
        <v>0</v>
      </c>
      <c r="P9" s="50">
        <f>F9*1</f>
        <v>0</v>
      </c>
      <c r="Q9" s="50">
        <f t="shared" ref="Q9:Q15" si="1">G9*1.25</f>
        <v>0</v>
      </c>
      <c r="R9" s="50">
        <f t="shared" ref="R9:R16" si="2">L9*34</f>
        <v>289</v>
      </c>
    </row>
    <row r="10" spans="1:133" x14ac:dyDescent="0.2">
      <c r="A10" s="442" t="s">
        <v>209</v>
      </c>
      <c r="B10" s="99" t="s">
        <v>229</v>
      </c>
      <c r="C10" s="99" t="s">
        <v>95</v>
      </c>
      <c r="D10" s="100">
        <v>4</v>
      </c>
      <c r="E10" s="100" t="s">
        <v>80</v>
      </c>
      <c r="F10" s="100"/>
      <c r="G10" s="100"/>
      <c r="H10" s="100"/>
      <c r="I10" s="100">
        <v>4</v>
      </c>
      <c r="J10" s="100"/>
      <c r="K10" s="100"/>
      <c r="L10" s="50">
        <f t="shared" si="0"/>
        <v>8</v>
      </c>
      <c r="M10" s="50">
        <f t="shared" ref="M10:M15" si="3">I10*2</f>
        <v>8</v>
      </c>
      <c r="N10" s="50">
        <f t="shared" ref="N10:N15" si="4">J10*1.5</f>
        <v>0</v>
      </c>
      <c r="O10" s="50">
        <f t="shared" ref="O10:O15" si="5">K10*1.25</f>
        <v>0</v>
      </c>
      <c r="P10" s="50">
        <f t="shared" ref="P10:P15" si="6">F10*1</f>
        <v>0</v>
      </c>
      <c r="Q10" s="50">
        <f t="shared" si="1"/>
        <v>0</v>
      </c>
      <c r="R10" s="50">
        <f t="shared" si="2"/>
        <v>272</v>
      </c>
    </row>
    <row r="11" spans="1:133" x14ac:dyDescent="0.2">
      <c r="A11" s="443" t="s">
        <v>132</v>
      </c>
      <c r="B11" s="99" t="s">
        <v>229</v>
      </c>
      <c r="C11" s="99" t="s">
        <v>95</v>
      </c>
      <c r="D11" s="73">
        <v>2</v>
      </c>
      <c r="E11" s="73" t="s">
        <v>80</v>
      </c>
      <c r="F11" s="73"/>
      <c r="G11" s="73"/>
      <c r="H11" s="73" t="s">
        <v>201</v>
      </c>
      <c r="I11" s="73">
        <v>1.5</v>
      </c>
      <c r="J11" s="73">
        <v>1</v>
      </c>
      <c r="K11" s="73"/>
      <c r="L11" s="50">
        <f t="shared" si="0"/>
        <v>4.5</v>
      </c>
      <c r="M11" s="50">
        <f t="shared" si="3"/>
        <v>3</v>
      </c>
      <c r="N11" s="50">
        <f t="shared" si="4"/>
        <v>1.5</v>
      </c>
      <c r="O11" s="50">
        <f t="shared" si="5"/>
        <v>0</v>
      </c>
      <c r="P11" s="50">
        <f t="shared" si="6"/>
        <v>0</v>
      </c>
      <c r="Q11" s="50">
        <f t="shared" si="1"/>
        <v>0</v>
      </c>
      <c r="R11" s="50">
        <f>L11*34</f>
        <v>153</v>
      </c>
    </row>
    <row r="12" spans="1:133" x14ac:dyDescent="0.2">
      <c r="A12" s="443" t="s">
        <v>152</v>
      </c>
      <c r="B12" s="99" t="s">
        <v>229</v>
      </c>
      <c r="C12" s="99" t="s">
        <v>95</v>
      </c>
      <c r="D12" s="73">
        <v>3</v>
      </c>
      <c r="E12" s="73" t="s">
        <v>80</v>
      </c>
      <c r="F12" s="73"/>
      <c r="G12" s="73"/>
      <c r="H12" s="73"/>
      <c r="I12" s="73">
        <v>3</v>
      </c>
      <c r="J12" s="73"/>
      <c r="K12" s="73"/>
      <c r="L12" s="50">
        <f t="shared" si="0"/>
        <v>6</v>
      </c>
      <c r="M12" s="50">
        <f t="shared" si="3"/>
        <v>6</v>
      </c>
      <c r="N12" s="50">
        <f t="shared" si="4"/>
        <v>0</v>
      </c>
      <c r="O12" s="50">
        <f t="shared" si="5"/>
        <v>0</v>
      </c>
      <c r="P12" s="50">
        <f t="shared" si="6"/>
        <v>0</v>
      </c>
      <c r="Q12" s="50">
        <f t="shared" si="1"/>
        <v>0</v>
      </c>
      <c r="R12" s="50">
        <f t="shared" si="2"/>
        <v>204</v>
      </c>
    </row>
    <row r="13" spans="1:133" x14ac:dyDescent="0.2">
      <c r="A13" s="444" t="s">
        <v>81</v>
      </c>
      <c r="B13" s="99" t="s">
        <v>229</v>
      </c>
      <c r="C13" s="99" t="s">
        <v>95</v>
      </c>
      <c r="D13" s="100">
        <v>3</v>
      </c>
      <c r="E13" s="100" t="s">
        <v>80</v>
      </c>
      <c r="F13" s="100"/>
      <c r="G13" s="100"/>
      <c r="H13" s="100"/>
      <c r="I13" s="100">
        <v>3</v>
      </c>
      <c r="J13" s="100"/>
      <c r="K13" s="100"/>
      <c r="L13" s="50">
        <f t="shared" si="0"/>
        <v>6</v>
      </c>
      <c r="M13" s="50">
        <f t="shared" si="3"/>
        <v>6</v>
      </c>
      <c r="N13" s="50">
        <f t="shared" si="4"/>
        <v>0</v>
      </c>
      <c r="O13" s="50">
        <f t="shared" si="5"/>
        <v>0</v>
      </c>
      <c r="P13" s="50">
        <f t="shared" si="6"/>
        <v>0</v>
      </c>
      <c r="Q13" s="50">
        <f t="shared" si="1"/>
        <v>0</v>
      </c>
      <c r="R13" s="50">
        <f t="shared" si="2"/>
        <v>204</v>
      </c>
    </row>
    <row r="14" spans="1:133" x14ac:dyDescent="0.2">
      <c r="A14" s="444" t="s">
        <v>165</v>
      </c>
      <c r="B14" s="99" t="s">
        <v>229</v>
      </c>
      <c r="C14" s="99" t="s">
        <v>95</v>
      </c>
      <c r="D14" s="100">
        <v>2</v>
      </c>
      <c r="E14" s="100" t="s">
        <v>80</v>
      </c>
      <c r="F14" s="100"/>
      <c r="G14" s="100"/>
      <c r="H14" s="100"/>
      <c r="I14" s="100">
        <v>2</v>
      </c>
      <c r="J14" s="100"/>
      <c r="K14" s="100"/>
      <c r="L14" s="50">
        <f t="shared" si="0"/>
        <v>4</v>
      </c>
      <c r="M14" s="50">
        <f t="shared" si="3"/>
        <v>4</v>
      </c>
      <c r="N14" s="50">
        <f t="shared" si="4"/>
        <v>0</v>
      </c>
      <c r="O14" s="50">
        <f t="shared" si="5"/>
        <v>0</v>
      </c>
      <c r="P14" s="50">
        <f t="shared" si="6"/>
        <v>0</v>
      </c>
      <c r="Q14" s="50">
        <f t="shared" si="1"/>
        <v>0</v>
      </c>
      <c r="R14" s="50">
        <f t="shared" si="2"/>
        <v>136</v>
      </c>
    </row>
    <row r="15" spans="1:133" x14ac:dyDescent="0.2">
      <c r="A15" s="444" t="s">
        <v>191</v>
      </c>
      <c r="B15" s="99" t="s">
        <v>229</v>
      </c>
      <c r="C15" s="99" t="s">
        <v>95</v>
      </c>
      <c r="D15" s="100">
        <v>2</v>
      </c>
      <c r="E15" s="100" t="s">
        <v>80</v>
      </c>
      <c r="F15" s="100"/>
      <c r="G15" s="100"/>
      <c r="H15" s="100" t="s">
        <v>206</v>
      </c>
      <c r="I15" s="100">
        <v>2</v>
      </c>
      <c r="J15" s="100">
        <v>2</v>
      </c>
      <c r="K15" s="100"/>
      <c r="L15" s="50">
        <f t="shared" si="0"/>
        <v>7</v>
      </c>
      <c r="M15" s="50">
        <f t="shared" si="3"/>
        <v>4</v>
      </c>
      <c r="N15" s="50">
        <f t="shared" si="4"/>
        <v>3</v>
      </c>
      <c r="O15" s="50">
        <f t="shared" si="5"/>
        <v>0</v>
      </c>
      <c r="P15" s="50">
        <f t="shared" si="6"/>
        <v>0</v>
      </c>
      <c r="Q15" s="50">
        <f t="shared" si="1"/>
        <v>0</v>
      </c>
      <c r="R15" s="50">
        <f t="shared" si="2"/>
        <v>238</v>
      </c>
    </row>
    <row r="16" spans="1:133" s="55" customFormat="1" x14ac:dyDescent="0.2">
      <c r="A16" s="51" t="s">
        <v>396</v>
      </c>
      <c r="B16" s="52"/>
      <c r="C16" s="53"/>
      <c r="D16" s="54"/>
      <c r="E16" s="54"/>
      <c r="F16" s="54"/>
      <c r="G16" s="54"/>
      <c r="H16" s="54"/>
      <c r="I16" s="54"/>
      <c r="J16" s="54"/>
      <c r="K16" s="54"/>
      <c r="L16" s="54">
        <f t="shared" ref="L16:Q16" si="7">SUM(L9:L15)</f>
        <v>44</v>
      </c>
      <c r="M16" s="54">
        <f t="shared" si="7"/>
        <v>38</v>
      </c>
      <c r="N16" s="54">
        <f t="shared" si="7"/>
        <v>6</v>
      </c>
      <c r="O16" s="54">
        <f t="shared" si="7"/>
        <v>0</v>
      </c>
      <c r="P16" s="54">
        <f t="shared" si="7"/>
        <v>0</v>
      </c>
      <c r="Q16" s="54">
        <f t="shared" si="7"/>
        <v>0</v>
      </c>
      <c r="R16" s="54">
        <f t="shared" si="2"/>
        <v>1496</v>
      </c>
      <c r="S16" s="515"/>
      <c r="T16" s="515"/>
      <c r="U16" s="515"/>
      <c r="V16" s="515"/>
      <c r="W16" s="51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</row>
    <row r="17" spans="1:133" x14ac:dyDescent="0.2">
      <c r="A17" s="444" t="s">
        <v>178</v>
      </c>
      <c r="B17" s="100" t="s">
        <v>229</v>
      </c>
      <c r="C17" s="99" t="s">
        <v>95</v>
      </c>
      <c r="D17" s="100">
        <v>3</v>
      </c>
      <c r="E17" s="100" t="s">
        <v>82</v>
      </c>
      <c r="F17" s="100"/>
      <c r="G17" s="100"/>
      <c r="H17" s="100"/>
      <c r="I17" s="100">
        <v>3</v>
      </c>
      <c r="J17" s="100"/>
      <c r="K17" s="100"/>
      <c r="L17" s="50">
        <f t="shared" ref="L17:L28" si="8">SUM(M17:Q17)</f>
        <v>6</v>
      </c>
      <c r="M17" s="50">
        <f t="shared" ref="M17:M22" si="9">I17*2</f>
        <v>6</v>
      </c>
      <c r="N17" s="50">
        <f t="shared" ref="N17:N28" si="10">J17*1.5</f>
        <v>0</v>
      </c>
      <c r="O17" s="50">
        <f t="shared" ref="O17:O28" si="11">K17*1.25</f>
        <v>0</v>
      </c>
      <c r="P17" s="50">
        <f t="shared" ref="P17:P28" si="12">F17*1</f>
        <v>0</v>
      </c>
      <c r="Q17" s="50">
        <f t="shared" ref="Q17:Q28" si="13">G17*1.25</f>
        <v>0</v>
      </c>
      <c r="R17" s="50">
        <f t="shared" ref="R17:R29" si="14">L17*34</f>
        <v>204</v>
      </c>
    </row>
    <row r="18" spans="1:133" x14ac:dyDescent="0.2">
      <c r="A18" s="445" t="s">
        <v>47</v>
      </c>
      <c r="B18" s="73" t="s">
        <v>229</v>
      </c>
      <c r="C18" s="99" t="s">
        <v>95</v>
      </c>
      <c r="D18" s="73">
        <v>4</v>
      </c>
      <c r="E18" s="73" t="s">
        <v>82</v>
      </c>
      <c r="F18" s="73"/>
      <c r="G18" s="73"/>
      <c r="H18" s="73" t="s">
        <v>201</v>
      </c>
      <c r="I18" s="73">
        <v>3.5</v>
      </c>
      <c r="J18" s="73">
        <v>1</v>
      </c>
      <c r="K18" s="73"/>
      <c r="L18" s="50">
        <f t="shared" si="8"/>
        <v>8.5</v>
      </c>
      <c r="M18" s="50">
        <f t="shared" si="9"/>
        <v>7</v>
      </c>
      <c r="N18" s="50">
        <f t="shared" si="10"/>
        <v>1.5</v>
      </c>
      <c r="O18" s="50">
        <f t="shared" si="11"/>
        <v>0</v>
      </c>
      <c r="P18" s="50">
        <f t="shared" si="12"/>
        <v>0</v>
      </c>
      <c r="Q18" s="50">
        <f t="shared" si="13"/>
        <v>0</v>
      </c>
      <c r="R18" s="56">
        <f t="shared" si="14"/>
        <v>289</v>
      </c>
    </row>
    <row r="19" spans="1:133" x14ac:dyDescent="0.2">
      <c r="A19" s="445" t="s">
        <v>153</v>
      </c>
      <c r="B19" s="73" t="s">
        <v>229</v>
      </c>
      <c r="C19" s="99" t="s">
        <v>95</v>
      </c>
      <c r="D19" s="73">
        <v>3</v>
      </c>
      <c r="E19" s="73" t="s">
        <v>82</v>
      </c>
      <c r="F19" s="73"/>
      <c r="G19" s="73"/>
      <c r="H19" s="73"/>
      <c r="I19" s="73">
        <v>3</v>
      </c>
      <c r="J19" s="73"/>
      <c r="K19" s="73"/>
      <c r="L19" s="56">
        <f t="shared" si="8"/>
        <v>6</v>
      </c>
      <c r="M19" s="56">
        <f t="shared" si="9"/>
        <v>6</v>
      </c>
      <c r="N19" s="56">
        <f t="shared" si="10"/>
        <v>0</v>
      </c>
      <c r="O19" s="56">
        <f t="shared" si="11"/>
        <v>0</v>
      </c>
      <c r="P19" s="56">
        <f t="shared" si="12"/>
        <v>0</v>
      </c>
      <c r="Q19" s="56">
        <f t="shared" si="13"/>
        <v>0</v>
      </c>
      <c r="R19" s="56">
        <f t="shared" si="14"/>
        <v>204</v>
      </c>
    </row>
    <row r="20" spans="1:133" x14ac:dyDescent="0.2">
      <c r="A20" s="444" t="s">
        <v>119</v>
      </c>
      <c r="B20" s="100" t="s">
        <v>230</v>
      </c>
      <c r="C20" s="99" t="s">
        <v>95</v>
      </c>
      <c r="D20" s="100">
        <v>2</v>
      </c>
      <c r="E20" s="100" t="s">
        <v>82</v>
      </c>
      <c r="F20" s="100"/>
      <c r="G20" s="100"/>
      <c r="H20" s="100"/>
      <c r="I20" s="100">
        <v>2</v>
      </c>
      <c r="J20" s="100"/>
      <c r="K20" s="100"/>
      <c r="L20" s="50">
        <f t="shared" si="8"/>
        <v>4</v>
      </c>
      <c r="M20" s="50">
        <f t="shared" si="9"/>
        <v>4</v>
      </c>
      <c r="N20" s="50">
        <f t="shared" si="10"/>
        <v>0</v>
      </c>
      <c r="O20" s="50">
        <f t="shared" si="11"/>
        <v>0</v>
      </c>
      <c r="P20" s="50">
        <f t="shared" si="12"/>
        <v>0</v>
      </c>
      <c r="Q20" s="50">
        <f t="shared" si="13"/>
        <v>0</v>
      </c>
      <c r="R20" s="50">
        <f t="shared" si="14"/>
        <v>136</v>
      </c>
    </row>
    <row r="21" spans="1:133" x14ac:dyDescent="0.2">
      <c r="A21" s="445" t="s">
        <v>247</v>
      </c>
      <c r="B21" s="73" t="s">
        <v>230</v>
      </c>
      <c r="C21" s="74" t="s">
        <v>95</v>
      </c>
      <c r="D21" s="73">
        <v>4</v>
      </c>
      <c r="E21" s="73" t="s">
        <v>82</v>
      </c>
      <c r="F21" s="73"/>
      <c r="G21" s="73"/>
      <c r="H21" s="73"/>
      <c r="I21" s="73">
        <v>4</v>
      </c>
      <c r="J21" s="73"/>
      <c r="K21" s="73"/>
      <c r="L21" s="56">
        <f t="shared" si="8"/>
        <v>8</v>
      </c>
      <c r="M21" s="56">
        <f t="shared" si="9"/>
        <v>8</v>
      </c>
      <c r="N21" s="56">
        <f t="shared" si="10"/>
        <v>0</v>
      </c>
      <c r="O21" s="56">
        <f t="shared" si="11"/>
        <v>0</v>
      </c>
      <c r="P21" s="56">
        <f t="shared" si="12"/>
        <v>0</v>
      </c>
      <c r="Q21" s="56">
        <f t="shared" si="13"/>
        <v>0</v>
      </c>
      <c r="R21" s="56">
        <f t="shared" si="14"/>
        <v>272</v>
      </c>
    </row>
    <row r="22" spans="1:133" x14ac:dyDescent="0.2">
      <c r="A22" s="444" t="s">
        <v>118</v>
      </c>
      <c r="B22" s="100" t="s">
        <v>230</v>
      </c>
      <c r="C22" s="99" t="s">
        <v>95</v>
      </c>
      <c r="D22" s="100">
        <v>2</v>
      </c>
      <c r="E22" s="100" t="s">
        <v>82</v>
      </c>
      <c r="F22" s="100"/>
      <c r="G22" s="73"/>
      <c r="H22" s="73"/>
      <c r="I22" s="73">
        <v>2</v>
      </c>
      <c r="J22" s="73"/>
      <c r="K22" s="73"/>
      <c r="L22" s="50">
        <f t="shared" si="8"/>
        <v>4</v>
      </c>
      <c r="M22" s="50">
        <f t="shared" si="9"/>
        <v>4</v>
      </c>
      <c r="N22" s="50">
        <f t="shared" si="10"/>
        <v>0</v>
      </c>
      <c r="O22" s="50">
        <f t="shared" si="11"/>
        <v>0</v>
      </c>
      <c r="P22" s="50">
        <f t="shared" si="12"/>
        <v>0</v>
      </c>
      <c r="Q22" s="50">
        <f t="shared" si="13"/>
        <v>0</v>
      </c>
      <c r="R22" s="50">
        <f t="shared" si="14"/>
        <v>136</v>
      </c>
    </row>
    <row r="23" spans="1:133" s="55" customFormat="1" x14ac:dyDescent="0.2">
      <c r="A23" s="51" t="s">
        <v>397</v>
      </c>
      <c r="B23" s="52"/>
      <c r="C23" s="57"/>
      <c r="D23" s="58"/>
      <c r="E23" s="58"/>
      <c r="F23" s="58"/>
      <c r="G23" s="58"/>
      <c r="H23" s="58"/>
      <c r="I23" s="58"/>
      <c r="J23" s="58"/>
      <c r="K23" s="58"/>
      <c r="L23" s="54">
        <f t="shared" ref="L23:Q23" si="15">SUM(L17:L22)</f>
        <v>36.5</v>
      </c>
      <c r="M23" s="54">
        <f t="shared" si="15"/>
        <v>35</v>
      </c>
      <c r="N23" s="54">
        <f t="shared" si="15"/>
        <v>1.5</v>
      </c>
      <c r="O23" s="54">
        <f t="shared" si="15"/>
        <v>0</v>
      </c>
      <c r="P23" s="54">
        <f t="shared" si="15"/>
        <v>0</v>
      </c>
      <c r="Q23" s="54">
        <f t="shared" si="15"/>
        <v>0</v>
      </c>
      <c r="R23" s="54">
        <f>L23*34</f>
        <v>1241</v>
      </c>
      <c r="S23" s="515"/>
      <c r="T23" s="515"/>
      <c r="U23" s="515"/>
      <c r="V23" s="515"/>
      <c r="W23" s="51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</row>
    <row r="24" spans="1:133" x14ac:dyDescent="0.2">
      <c r="A24" s="444" t="s">
        <v>52</v>
      </c>
      <c r="B24" s="100" t="s">
        <v>229</v>
      </c>
      <c r="C24" s="99" t="s">
        <v>95</v>
      </c>
      <c r="D24" s="100">
        <v>4</v>
      </c>
      <c r="E24" s="100" t="s">
        <v>78</v>
      </c>
      <c r="F24" s="100"/>
      <c r="G24" s="100"/>
      <c r="H24" s="100"/>
      <c r="I24" s="100">
        <v>4</v>
      </c>
      <c r="J24" s="100"/>
      <c r="K24" s="100"/>
      <c r="L24" s="50">
        <f>SUM(M24:Q24)</f>
        <v>8</v>
      </c>
      <c r="M24" s="50">
        <f>I24*2</f>
        <v>8</v>
      </c>
      <c r="N24" s="50">
        <f>J24*1.5</f>
        <v>0</v>
      </c>
      <c r="O24" s="50">
        <f>K24*1.25</f>
        <v>0</v>
      </c>
      <c r="P24" s="50">
        <f>F24*1</f>
        <v>0</v>
      </c>
      <c r="Q24" s="50">
        <f>G24*1.25</f>
        <v>0</v>
      </c>
      <c r="R24" s="50">
        <f>L24*34</f>
        <v>272</v>
      </c>
    </row>
    <row r="25" spans="1:133" ht="22.5" x14ac:dyDescent="0.2">
      <c r="A25" s="443" t="s">
        <v>231</v>
      </c>
      <c r="B25" s="74" t="s">
        <v>229</v>
      </c>
      <c r="C25" s="99" t="s">
        <v>95</v>
      </c>
      <c r="D25" s="100">
        <v>8</v>
      </c>
      <c r="E25" s="100" t="s">
        <v>78</v>
      </c>
      <c r="F25" s="100"/>
      <c r="G25" s="100">
        <v>40</v>
      </c>
      <c r="H25" s="100"/>
      <c r="I25" s="100">
        <v>4</v>
      </c>
      <c r="J25" s="100"/>
      <c r="K25" s="100"/>
      <c r="L25" s="50">
        <f>SUM(M25:Q25)</f>
        <v>58</v>
      </c>
      <c r="M25" s="50">
        <f>I25*2</f>
        <v>8</v>
      </c>
      <c r="N25" s="50">
        <f>J25*1.5</f>
        <v>0</v>
      </c>
      <c r="O25" s="50">
        <f>K25*1.25</f>
        <v>0</v>
      </c>
      <c r="P25" s="50">
        <f>F25*1</f>
        <v>0</v>
      </c>
      <c r="Q25" s="50">
        <f>G25*1.25</f>
        <v>50</v>
      </c>
      <c r="R25" s="50">
        <f>L25*34</f>
        <v>1972</v>
      </c>
    </row>
    <row r="26" spans="1:133" x14ac:dyDescent="0.2">
      <c r="A26" s="442" t="s">
        <v>5</v>
      </c>
      <c r="B26" s="99" t="s">
        <v>229</v>
      </c>
      <c r="C26" s="99" t="s">
        <v>95</v>
      </c>
      <c r="D26" s="73">
        <v>3</v>
      </c>
      <c r="E26" s="73" t="s">
        <v>78</v>
      </c>
      <c r="F26" s="73"/>
      <c r="G26" s="73"/>
      <c r="H26" s="73" t="s">
        <v>206</v>
      </c>
      <c r="I26" s="73">
        <v>2</v>
      </c>
      <c r="J26" s="73">
        <v>2</v>
      </c>
      <c r="K26" s="73"/>
      <c r="L26" s="50">
        <f>SUM(M26:Q26)</f>
        <v>7</v>
      </c>
      <c r="M26" s="50">
        <f>I26*2</f>
        <v>4</v>
      </c>
      <c r="N26" s="50">
        <f>J26*1.5</f>
        <v>3</v>
      </c>
      <c r="O26" s="50">
        <f>K26*1.25</f>
        <v>0</v>
      </c>
      <c r="P26" s="50">
        <f>F26*1</f>
        <v>0</v>
      </c>
      <c r="Q26" s="50">
        <f>G26*1.25</f>
        <v>0</v>
      </c>
      <c r="R26" s="56">
        <f>L26*34</f>
        <v>238</v>
      </c>
    </row>
    <row r="27" spans="1:133" x14ac:dyDescent="0.2">
      <c r="A27" s="445" t="s">
        <v>84</v>
      </c>
      <c r="B27" s="73" t="s">
        <v>230</v>
      </c>
      <c r="C27" s="74" t="s">
        <v>95</v>
      </c>
      <c r="D27" s="73">
        <v>4</v>
      </c>
      <c r="E27" s="73" t="s">
        <v>78</v>
      </c>
      <c r="F27" s="73"/>
      <c r="G27" s="73"/>
      <c r="H27" s="73"/>
      <c r="I27" s="73">
        <v>4</v>
      </c>
      <c r="J27" s="73"/>
      <c r="K27" s="73"/>
      <c r="L27" s="56">
        <f>SUM(M27:Q27)</f>
        <v>8</v>
      </c>
      <c r="M27" s="56">
        <f>I27*2</f>
        <v>8</v>
      </c>
      <c r="N27" s="56">
        <f>J27*1.5</f>
        <v>0</v>
      </c>
      <c r="O27" s="56">
        <f>K27*1.25</f>
        <v>0</v>
      </c>
      <c r="P27" s="56">
        <f>F27*1</f>
        <v>0</v>
      </c>
      <c r="Q27" s="56">
        <f>G27*1.25</f>
        <v>0</v>
      </c>
      <c r="R27" s="56">
        <f>L27*34</f>
        <v>272</v>
      </c>
    </row>
    <row r="28" spans="1:133" s="59" customFormat="1" x14ac:dyDescent="0.2">
      <c r="A28" s="445" t="s">
        <v>210</v>
      </c>
      <c r="B28" s="73" t="s">
        <v>229</v>
      </c>
      <c r="C28" s="74" t="s">
        <v>95</v>
      </c>
      <c r="D28" s="73">
        <v>3</v>
      </c>
      <c r="E28" s="73" t="s">
        <v>78</v>
      </c>
      <c r="F28" s="73"/>
      <c r="G28" s="73"/>
      <c r="H28" s="73"/>
      <c r="I28" s="73">
        <v>3</v>
      </c>
      <c r="J28" s="73"/>
      <c r="K28" s="73"/>
      <c r="L28" s="56">
        <f t="shared" si="8"/>
        <v>6</v>
      </c>
      <c r="M28" s="56">
        <f>I28*2</f>
        <v>6</v>
      </c>
      <c r="N28" s="56">
        <f t="shared" si="10"/>
        <v>0</v>
      </c>
      <c r="O28" s="56">
        <f t="shared" si="11"/>
        <v>0</v>
      </c>
      <c r="P28" s="56">
        <f t="shared" si="12"/>
        <v>0</v>
      </c>
      <c r="Q28" s="56">
        <f t="shared" si="13"/>
        <v>0</v>
      </c>
      <c r="R28" s="56">
        <f t="shared" si="14"/>
        <v>204</v>
      </c>
      <c r="S28" s="516"/>
      <c r="T28" s="516"/>
      <c r="U28" s="516"/>
      <c r="V28" s="516"/>
      <c r="W28" s="516"/>
    </row>
    <row r="29" spans="1:133" s="55" customFormat="1" x14ac:dyDescent="0.2">
      <c r="A29" s="51" t="s">
        <v>398</v>
      </c>
      <c r="B29" s="52"/>
      <c r="C29" s="57"/>
      <c r="D29" s="58"/>
      <c r="E29" s="58"/>
      <c r="F29" s="58"/>
      <c r="G29" s="58"/>
      <c r="H29" s="58"/>
      <c r="I29" s="58"/>
      <c r="J29" s="58"/>
      <c r="K29" s="58"/>
      <c r="L29" s="54">
        <f t="shared" ref="L29:Q29" si="16">SUM(L24:L28)</f>
        <v>87</v>
      </c>
      <c r="M29" s="54">
        <f t="shared" si="16"/>
        <v>34</v>
      </c>
      <c r="N29" s="54">
        <f t="shared" si="16"/>
        <v>3</v>
      </c>
      <c r="O29" s="54">
        <f t="shared" si="16"/>
        <v>0</v>
      </c>
      <c r="P29" s="54">
        <f t="shared" si="16"/>
        <v>0</v>
      </c>
      <c r="Q29" s="54">
        <f t="shared" si="16"/>
        <v>50</v>
      </c>
      <c r="R29" s="54">
        <f t="shared" si="14"/>
        <v>2958</v>
      </c>
      <c r="S29" s="515"/>
      <c r="T29" s="515"/>
      <c r="U29" s="515"/>
      <c r="V29" s="515"/>
      <c r="W29" s="51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</row>
    <row r="30" spans="1:133" x14ac:dyDescent="0.2">
      <c r="A30" s="444" t="s">
        <v>9</v>
      </c>
      <c r="B30" s="100" t="s">
        <v>229</v>
      </c>
      <c r="C30" s="99" t="s">
        <v>95</v>
      </c>
      <c r="D30" s="100">
        <v>4</v>
      </c>
      <c r="E30" s="100" t="s">
        <v>79</v>
      </c>
      <c r="F30" s="100"/>
      <c r="G30" s="100"/>
      <c r="H30" s="100"/>
      <c r="I30" s="100">
        <v>4</v>
      </c>
      <c r="J30" s="100"/>
      <c r="K30" s="100"/>
      <c r="L30" s="50">
        <f t="shared" ref="L30:L35" si="17">SUM(M30:Q30)</f>
        <v>8</v>
      </c>
      <c r="M30" s="50">
        <f t="shared" ref="M30:M35" si="18">I30*2</f>
        <v>8</v>
      </c>
      <c r="N30" s="50">
        <f t="shared" ref="N30:N35" si="19">J30*1.5</f>
        <v>0</v>
      </c>
      <c r="O30" s="50">
        <f t="shared" ref="O30:O35" si="20">K30*1.25</f>
        <v>0</v>
      </c>
      <c r="P30" s="50">
        <f t="shared" ref="P30:P35" si="21">F30*1</f>
        <v>0</v>
      </c>
      <c r="Q30" s="50">
        <f t="shared" ref="Q30:Q35" si="22">G30*1.25</f>
        <v>0</v>
      </c>
      <c r="R30" s="50">
        <f t="shared" ref="R30:R37" si="23">L30*34</f>
        <v>272</v>
      </c>
    </row>
    <row r="31" spans="1:133" x14ac:dyDescent="0.2">
      <c r="A31" s="444" t="s">
        <v>8</v>
      </c>
      <c r="B31" s="100" t="s">
        <v>229</v>
      </c>
      <c r="C31" s="99" t="s">
        <v>95</v>
      </c>
      <c r="D31" s="100">
        <v>2</v>
      </c>
      <c r="E31" s="100" t="s">
        <v>79</v>
      </c>
      <c r="F31" s="100"/>
      <c r="G31" s="100"/>
      <c r="H31" s="100"/>
      <c r="I31" s="100">
        <v>2</v>
      </c>
      <c r="J31" s="100"/>
      <c r="K31" s="100"/>
      <c r="L31" s="50">
        <f t="shared" si="17"/>
        <v>4</v>
      </c>
      <c r="M31" s="50">
        <f t="shared" si="18"/>
        <v>4</v>
      </c>
      <c r="N31" s="50">
        <f t="shared" si="19"/>
        <v>0</v>
      </c>
      <c r="O31" s="50">
        <f t="shared" si="20"/>
        <v>0</v>
      </c>
      <c r="P31" s="50">
        <f t="shared" si="21"/>
        <v>0</v>
      </c>
      <c r="Q31" s="50">
        <f t="shared" si="22"/>
        <v>0</v>
      </c>
      <c r="R31" s="50">
        <f t="shared" si="23"/>
        <v>136</v>
      </c>
    </row>
    <row r="32" spans="1:133" ht="22.5" x14ac:dyDescent="0.2">
      <c r="A32" s="443" t="s">
        <v>4</v>
      </c>
      <c r="B32" s="74" t="s">
        <v>229</v>
      </c>
      <c r="C32" s="99" t="s">
        <v>95</v>
      </c>
      <c r="D32" s="73">
        <v>8</v>
      </c>
      <c r="E32" s="73" t="s">
        <v>79</v>
      </c>
      <c r="F32" s="73"/>
      <c r="G32" s="73">
        <v>40</v>
      </c>
      <c r="H32" s="73"/>
      <c r="I32" s="73">
        <v>4</v>
      </c>
      <c r="J32" s="73"/>
      <c r="K32" s="73"/>
      <c r="L32" s="50">
        <f>SUM(M32:Q32)</f>
        <v>58</v>
      </c>
      <c r="M32" s="50">
        <f>I32*2</f>
        <v>8</v>
      </c>
      <c r="N32" s="50">
        <f>J32*1.5</f>
        <v>0</v>
      </c>
      <c r="O32" s="50">
        <f>K32*1.25</f>
        <v>0</v>
      </c>
      <c r="P32" s="50">
        <f>F32*1</f>
        <v>0</v>
      </c>
      <c r="Q32" s="50">
        <f>G32*1.25</f>
        <v>50</v>
      </c>
      <c r="R32" s="50">
        <f>L32*34</f>
        <v>1972</v>
      </c>
    </row>
    <row r="33" spans="1:265" x14ac:dyDescent="0.2">
      <c r="A33" s="444" t="s">
        <v>123</v>
      </c>
      <c r="B33" s="100" t="s">
        <v>229</v>
      </c>
      <c r="C33" s="99" t="s">
        <v>95</v>
      </c>
      <c r="D33" s="100">
        <v>4</v>
      </c>
      <c r="E33" s="100" t="s">
        <v>79</v>
      </c>
      <c r="F33" s="100"/>
      <c r="G33" s="100">
        <v>40</v>
      </c>
      <c r="H33" s="100"/>
      <c r="I33" s="100">
        <v>4</v>
      </c>
      <c r="J33" s="100"/>
      <c r="K33" s="100"/>
      <c r="L33" s="50">
        <f t="shared" si="17"/>
        <v>58</v>
      </c>
      <c r="M33" s="50">
        <f t="shared" si="18"/>
        <v>8</v>
      </c>
      <c r="N33" s="50">
        <f t="shared" si="19"/>
        <v>0</v>
      </c>
      <c r="O33" s="50">
        <f t="shared" si="20"/>
        <v>0</v>
      </c>
      <c r="P33" s="50">
        <f t="shared" si="21"/>
        <v>0</v>
      </c>
      <c r="Q33" s="50">
        <f t="shared" si="22"/>
        <v>50</v>
      </c>
      <c r="R33" s="50">
        <f t="shared" si="23"/>
        <v>1972</v>
      </c>
    </row>
    <row r="34" spans="1:265" x14ac:dyDescent="0.2">
      <c r="A34" s="445" t="s">
        <v>88</v>
      </c>
      <c r="B34" s="73" t="s">
        <v>230</v>
      </c>
      <c r="C34" s="74" t="s">
        <v>95</v>
      </c>
      <c r="D34" s="73">
        <v>4</v>
      </c>
      <c r="E34" s="100" t="s">
        <v>79</v>
      </c>
      <c r="F34" s="73"/>
      <c r="G34" s="73"/>
      <c r="H34" s="73"/>
      <c r="I34" s="138">
        <v>4</v>
      </c>
      <c r="J34" s="138"/>
      <c r="K34" s="149"/>
      <c r="L34" s="60">
        <f>SUM(M34:Q34)</f>
        <v>8</v>
      </c>
      <c r="M34" s="56">
        <f>I34*2</f>
        <v>8</v>
      </c>
      <c r="N34" s="56">
        <f>J34*1.5</f>
        <v>0</v>
      </c>
      <c r="O34" s="56">
        <f>K34*1.25</f>
        <v>0</v>
      </c>
      <c r="P34" s="56">
        <f>F34*1</f>
        <v>0</v>
      </c>
      <c r="Q34" s="56">
        <f>G34*1.25</f>
        <v>0</v>
      </c>
      <c r="R34" s="56">
        <f>L34*34</f>
        <v>272</v>
      </c>
    </row>
    <row r="35" spans="1:265" x14ac:dyDescent="0.2">
      <c r="A35" s="445" t="s">
        <v>198</v>
      </c>
      <c r="B35" s="73" t="s">
        <v>229</v>
      </c>
      <c r="C35" s="99" t="s">
        <v>95</v>
      </c>
      <c r="D35" s="73">
        <v>2</v>
      </c>
      <c r="E35" s="73" t="s">
        <v>79</v>
      </c>
      <c r="F35" s="73"/>
      <c r="G35" s="73"/>
      <c r="H35" s="73"/>
      <c r="I35" s="138">
        <v>2</v>
      </c>
      <c r="J35" s="138"/>
      <c r="K35" s="149"/>
      <c r="L35" s="61">
        <f t="shared" si="17"/>
        <v>4</v>
      </c>
      <c r="M35" s="50">
        <f t="shared" si="18"/>
        <v>4</v>
      </c>
      <c r="N35" s="50">
        <f t="shared" si="19"/>
        <v>0</v>
      </c>
      <c r="O35" s="50">
        <f t="shared" si="20"/>
        <v>0</v>
      </c>
      <c r="P35" s="50">
        <f t="shared" si="21"/>
        <v>0</v>
      </c>
      <c r="Q35" s="50">
        <f t="shared" si="22"/>
        <v>0</v>
      </c>
      <c r="R35" s="56">
        <f t="shared" si="23"/>
        <v>136</v>
      </c>
    </row>
    <row r="36" spans="1:265" s="45" customFormat="1" x14ac:dyDescent="0.2">
      <c r="A36" s="62"/>
      <c r="B36" s="63"/>
      <c r="C36" s="63"/>
      <c r="D36" s="63"/>
      <c r="E36" s="63"/>
      <c r="F36" s="63"/>
      <c r="G36" s="63"/>
      <c r="H36" s="63"/>
      <c r="I36" s="598"/>
      <c r="J36" s="598"/>
      <c r="K36" s="598"/>
      <c r="L36" s="64">
        <f t="shared" ref="L36:Q36" si="24">SUM(L30:L35)</f>
        <v>140</v>
      </c>
      <c r="M36" s="54">
        <f t="shared" si="24"/>
        <v>40</v>
      </c>
      <c r="N36" s="54">
        <f t="shared" si="24"/>
        <v>0</v>
      </c>
      <c r="O36" s="54">
        <f t="shared" si="24"/>
        <v>0</v>
      </c>
      <c r="P36" s="54">
        <f t="shared" si="24"/>
        <v>0</v>
      </c>
      <c r="Q36" s="54">
        <f t="shared" si="24"/>
        <v>100</v>
      </c>
      <c r="R36" s="54">
        <f t="shared" si="23"/>
        <v>4760</v>
      </c>
      <c r="S36" s="515"/>
      <c r="T36" s="515"/>
      <c r="U36" s="515"/>
      <c r="V36" s="515"/>
      <c r="W36" s="515"/>
    </row>
    <row r="37" spans="1:265" x14ac:dyDescent="0.2">
      <c r="A37" s="603"/>
      <c r="B37" s="603"/>
      <c r="C37" s="603"/>
      <c r="D37" s="603"/>
      <c r="E37" s="603"/>
      <c r="F37" s="603"/>
      <c r="G37" s="603"/>
      <c r="H37" s="603"/>
      <c r="I37" s="597" t="s">
        <v>20</v>
      </c>
      <c r="J37" s="597"/>
      <c r="K37" s="597"/>
      <c r="L37" s="65">
        <f t="shared" ref="L37:Q37" si="25">SUM(L36,L29,L23,L16)</f>
        <v>307.5</v>
      </c>
      <c r="M37" s="66">
        <f t="shared" si="25"/>
        <v>147</v>
      </c>
      <c r="N37" s="66">
        <f t="shared" si="25"/>
        <v>10.5</v>
      </c>
      <c r="O37" s="66">
        <f t="shared" si="25"/>
        <v>0</v>
      </c>
      <c r="P37" s="66">
        <f t="shared" si="25"/>
        <v>0</v>
      </c>
      <c r="Q37" s="66">
        <f t="shared" si="25"/>
        <v>150</v>
      </c>
      <c r="R37" s="66">
        <f t="shared" si="23"/>
        <v>10455</v>
      </c>
    </row>
    <row r="38" spans="1:265" s="68" customFormat="1" ht="17.25" customHeight="1" x14ac:dyDescent="0.2">
      <c r="A38" s="604" t="s">
        <v>766</v>
      </c>
      <c r="B38" s="604"/>
      <c r="C38" s="604"/>
      <c r="D38" s="604"/>
      <c r="E38" s="604"/>
      <c r="F38" s="604"/>
      <c r="G38" s="604"/>
      <c r="H38" s="604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  <c r="IX38" s="67"/>
      <c r="IY38" s="67"/>
      <c r="IZ38" s="67"/>
      <c r="JA38" s="67"/>
      <c r="JB38" s="67"/>
      <c r="JC38" s="67"/>
      <c r="JD38" s="67"/>
      <c r="JE38" s="67"/>
    </row>
    <row r="39" spans="1:265" s="69" customFormat="1" x14ac:dyDescent="0.2">
      <c r="A39" s="146" t="s">
        <v>711</v>
      </c>
      <c r="B39" s="42" t="s">
        <v>228</v>
      </c>
      <c r="C39" s="43" t="s">
        <v>15</v>
      </c>
      <c r="D39" s="44" t="s">
        <v>183</v>
      </c>
      <c r="E39" s="44" t="s">
        <v>184</v>
      </c>
      <c r="F39" s="44" t="s">
        <v>122</v>
      </c>
      <c r="G39" s="44" t="s">
        <v>121</v>
      </c>
      <c r="H39" s="44" t="s">
        <v>109</v>
      </c>
      <c r="I39" s="44" t="s">
        <v>399</v>
      </c>
      <c r="J39" s="44" t="s">
        <v>169</v>
      </c>
      <c r="K39" s="44" t="s">
        <v>170</v>
      </c>
      <c r="L39" s="44" t="s">
        <v>21</v>
      </c>
      <c r="M39" s="44" t="s">
        <v>172</v>
      </c>
      <c r="N39" s="44" t="s">
        <v>169</v>
      </c>
      <c r="O39" s="44" t="s">
        <v>170</v>
      </c>
      <c r="P39" s="44" t="s">
        <v>46</v>
      </c>
      <c r="Q39" s="44" t="s">
        <v>171</v>
      </c>
      <c r="R39" s="44" t="s">
        <v>25</v>
      </c>
      <c r="S39" s="72"/>
      <c r="T39" s="72"/>
      <c r="U39" s="72"/>
      <c r="V39" s="72"/>
      <c r="W39" s="72"/>
    </row>
    <row r="40" spans="1:265" x14ac:dyDescent="0.2">
      <c r="A40" s="445" t="s">
        <v>712</v>
      </c>
      <c r="B40" s="466" t="s">
        <v>694</v>
      </c>
      <c r="C40" s="71" t="s">
        <v>97</v>
      </c>
      <c r="D40" s="70">
        <v>1.5</v>
      </c>
      <c r="E40" s="70" t="s">
        <v>80</v>
      </c>
      <c r="F40" s="70"/>
      <c r="G40" s="70"/>
      <c r="H40" s="70"/>
      <c r="I40" s="70">
        <v>1.5</v>
      </c>
      <c r="J40" s="70"/>
      <c r="K40" s="70"/>
      <c r="L40" s="56">
        <v>3</v>
      </c>
      <c r="M40" s="56">
        <f t="shared" ref="M40:M45" si="26">I40*2</f>
        <v>3</v>
      </c>
      <c r="N40" s="56">
        <f t="shared" ref="N40:N45" si="27">J40*1.5</f>
        <v>0</v>
      </c>
      <c r="O40" s="56">
        <f t="shared" ref="O40:O45" si="28">K40*1.25</f>
        <v>0</v>
      </c>
      <c r="P40" s="56">
        <f t="shared" ref="P40:P45" si="29">F40*1</f>
        <v>0</v>
      </c>
      <c r="Q40" s="56">
        <f t="shared" ref="Q40:Q45" si="30">G40*1.25</f>
        <v>0</v>
      </c>
      <c r="R40" s="56">
        <f t="shared" ref="R40:R45" si="31">L40*34</f>
        <v>102</v>
      </c>
    </row>
    <row r="41" spans="1:265" x14ac:dyDescent="0.2">
      <c r="A41" s="445" t="s">
        <v>710</v>
      </c>
      <c r="B41" s="448" t="s">
        <v>694</v>
      </c>
      <c r="C41" s="71" t="s">
        <v>97</v>
      </c>
      <c r="D41" s="70">
        <v>2</v>
      </c>
      <c r="E41" s="70" t="s">
        <v>80</v>
      </c>
      <c r="F41" s="70"/>
      <c r="G41" s="70"/>
      <c r="H41" s="70"/>
      <c r="I41" s="70">
        <v>2</v>
      </c>
      <c r="J41" s="70"/>
      <c r="K41" s="70"/>
      <c r="L41" s="56">
        <f>SUM(M41:Q41)</f>
        <v>4</v>
      </c>
      <c r="M41" s="56">
        <f t="shared" si="26"/>
        <v>4</v>
      </c>
      <c r="N41" s="56">
        <f t="shared" si="27"/>
        <v>0</v>
      </c>
      <c r="O41" s="56">
        <f t="shared" si="28"/>
        <v>0</v>
      </c>
      <c r="P41" s="56">
        <f t="shared" si="29"/>
        <v>0</v>
      </c>
      <c r="Q41" s="56">
        <f t="shared" si="30"/>
        <v>0</v>
      </c>
      <c r="R41" s="56">
        <f t="shared" si="31"/>
        <v>136</v>
      </c>
    </row>
    <row r="42" spans="1:265" x14ac:dyDescent="0.2">
      <c r="A42" s="445" t="s">
        <v>713</v>
      </c>
      <c r="B42" s="448" t="s">
        <v>402</v>
      </c>
      <c r="C42" s="71" t="s">
        <v>97</v>
      </c>
      <c r="D42" s="70">
        <v>1.5</v>
      </c>
      <c r="E42" s="70" t="s">
        <v>80</v>
      </c>
      <c r="F42" s="70"/>
      <c r="G42" s="70"/>
      <c r="H42" s="70"/>
      <c r="I42" s="70">
        <v>1.5</v>
      </c>
      <c r="J42" s="70"/>
      <c r="K42" s="70"/>
      <c r="L42" s="56">
        <f>SUM(M42:Q42)</f>
        <v>3</v>
      </c>
      <c r="M42" s="56">
        <f t="shared" si="26"/>
        <v>3</v>
      </c>
      <c r="N42" s="56">
        <f t="shared" si="27"/>
        <v>0</v>
      </c>
      <c r="O42" s="56">
        <f t="shared" si="28"/>
        <v>0</v>
      </c>
      <c r="P42" s="56">
        <f t="shared" si="29"/>
        <v>0</v>
      </c>
      <c r="Q42" s="56">
        <f t="shared" si="30"/>
        <v>0</v>
      </c>
      <c r="R42" s="56">
        <f t="shared" si="31"/>
        <v>102</v>
      </c>
    </row>
    <row r="43" spans="1:265" x14ac:dyDescent="0.2">
      <c r="A43" s="445" t="s">
        <v>714</v>
      </c>
      <c r="B43" s="448" t="s">
        <v>402</v>
      </c>
      <c r="C43" s="71" t="s">
        <v>97</v>
      </c>
      <c r="D43" s="70">
        <v>2</v>
      </c>
      <c r="E43" s="70" t="s">
        <v>80</v>
      </c>
      <c r="F43" s="70"/>
      <c r="G43" s="70"/>
      <c r="H43" s="70"/>
      <c r="I43" s="70">
        <v>2</v>
      </c>
      <c r="J43" s="70"/>
      <c r="K43" s="70"/>
      <c r="L43" s="56">
        <f>SUM(M43:Q43)</f>
        <v>4</v>
      </c>
      <c r="M43" s="56">
        <f t="shared" si="26"/>
        <v>4</v>
      </c>
      <c r="N43" s="56">
        <f t="shared" si="27"/>
        <v>0</v>
      </c>
      <c r="O43" s="56">
        <f t="shared" si="28"/>
        <v>0</v>
      </c>
      <c r="P43" s="56">
        <f t="shared" si="29"/>
        <v>0</v>
      </c>
      <c r="Q43" s="56">
        <f t="shared" si="30"/>
        <v>0</v>
      </c>
      <c r="R43" s="56">
        <f t="shared" si="31"/>
        <v>136</v>
      </c>
    </row>
    <row r="44" spans="1:265" s="405" customFormat="1" x14ac:dyDescent="0.2">
      <c r="A44" s="445" t="s">
        <v>715</v>
      </c>
      <c r="B44" s="70" t="s">
        <v>229</v>
      </c>
      <c r="C44" s="71" t="s">
        <v>97</v>
      </c>
      <c r="D44" s="70">
        <v>3.5</v>
      </c>
      <c r="E44" s="70" t="s">
        <v>705</v>
      </c>
      <c r="F44" s="70"/>
      <c r="G44" s="70"/>
      <c r="H44" s="70"/>
      <c r="I44" s="70">
        <v>4</v>
      </c>
      <c r="J44" s="70"/>
      <c r="K44" s="70"/>
      <c r="L44" s="56">
        <f>SUM(M44:Q44)</f>
        <v>8</v>
      </c>
      <c r="M44" s="56">
        <f t="shared" si="26"/>
        <v>8</v>
      </c>
      <c r="N44" s="56">
        <f t="shared" si="27"/>
        <v>0</v>
      </c>
      <c r="O44" s="56">
        <f t="shared" si="28"/>
        <v>0</v>
      </c>
      <c r="P44" s="56">
        <f t="shared" si="29"/>
        <v>0</v>
      </c>
      <c r="Q44" s="56">
        <f t="shared" si="30"/>
        <v>0</v>
      </c>
      <c r="R44" s="56">
        <f t="shared" si="31"/>
        <v>272</v>
      </c>
      <c r="S44" s="72"/>
      <c r="T44" s="72"/>
      <c r="U44" s="72"/>
      <c r="V44" s="72"/>
      <c r="W44" s="72"/>
    </row>
    <row r="45" spans="1:265" x14ac:dyDescent="0.2">
      <c r="A45" s="445" t="s">
        <v>47</v>
      </c>
      <c r="B45" s="70" t="s">
        <v>229</v>
      </c>
      <c r="C45" s="71" t="s">
        <v>97</v>
      </c>
      <c r="D45" s="70">
        <v>3.5</v>
      </c>
      <c r="E45" s="70" t="s">
        <v>82</v>
      </c>
      <c r="F45" s="70"/>
      <c r="G45" s="70"/>
      <c r="H45" s="70"/>
      <c r="I45" s="70">
        <f>119/34</f>
        <v>3.5</v>
      </c>
      <c r="J45" s="70"/>
      <c r="K45" s="70"/>
      <c r="L45" s="56">
        <f>SUM(M45:Q45)</f>
        <v>7</v>
      </c>
      <c r="M45" s="56">
        <f t="shared" si="26"/>
        <v>7</v>
      </c>
      <c r="N45" s="56">
        <f t="shared" si="27"/>
        <v>0</v>
      </c>
      <c r="O45" s="56">
        <f t="shared" si="28"/>
        <v>0</v>
      </c>
      <c r="P45" s="56">
        <f t="shared" si="29"/>
        <v>0</v>
      </c>
      <c r="Q45" s="56">
        <f t="shared" si="30"/>
        <v>0</v>
      </c>
      <c r="R45" s="56">
        <f t="shared" si="31"/>
        <v>238</v>
      </c>
    </row>
    <row r="46" spans="1:265" x14ac:dyDescent="0.2">
      <c r="A46" s="445" t="s">
        <v>50</v>
      </c>
      <c r="B46" s="70" t="s">
        <v>229</v>
      </c>
      <c r="C46" s="71" t="s">
        <v>97</v>
      </c>
      <c r="D46" s="70">
        <v>2</v>
      </c>
      <c r="E46" s="70" t="s">
        <v>78</v>
      </c>
      <c r="F46" s="70"/>
      <c r="G46" s="70"/>
      <c r="H46" s="70" t="s">
        <v>201</v>
      </c>
      <c r="I46" s="70">
        <v>1.5</v>
      </c>
      <c r="J46" s="70">
        <f>2*0.5</f>
        <v>1</v>
      </c>
      <c r="K46" s="70"/>
      <c r="L46" s="56">
        <f t="shared" ref="L46:L55" si="32">SUM(M46:Q46)</f>
        <v>4.5</v>
      </c>
      <c r="M46" s="56">
        <f t="shared" ref="M46:M51" si="33">I46*2</f>
        <v>3</v>
      </c>
      <c r="N46" s="56">
        <f t="shared" ref="N46:N51" si="34">J46*1.5</f>
        <v>1.5</v>
      </c>
      <c r="O46" s="56">
        <f t="shared" ref="O46:O51" si="35">K46*1.25</f>
        <v>0</v>
      </c>
      <c r="P46" s="56">
        <f t="shared" ref="P46:P51" si="36">F46*1</f>
        <v>0</v>
      </c>
      <c r="Q46" s="56">
        <f t="shared" ref="Q46:Q51" si="37">G46*1.25</f>
        <v>0</v>
      </c>
      <c r="R46" s="56">
        <f t="shared" ref="R46:R51" si="38">L46*34</f>
        <v>153</v>
      </c>
    </row>
    <row r="47" spans="1:265" x14ac:dyDescent="0.2">
      <c r="A47" s="445" t="s">
        <v>50</v>
      </c>
      <c r="B47" s="70" t="s">
        <v>229</v>
      </c>
      <c r="C47" s="71" t="s">
        <v>77</v>
      </c>
      <c r="D47" s="70">
        <v>2</v>
      </c>
      <c r="E47" s="70" t="s">
        <v>82</v>
      </c>
      <c r="F47" s="70"/>
      <c r="G47" s="70"/>
      <c r="H47" s="70" t="s">
        <v>201</v>
      </c>
      <c r="I47" s="70">
        <v>1.5</v>
      </c>
      <c r="J47" s="70">
        <v>1</v>
      </c>
      <c r="K47" s="70"/>
      <c r="L47" s="56">
        <f t="shared" si="32"/>
        <v>4.5</v>
      </c>
      <c r="M47" s="56">
        <f t="shared" si="33"/>
        <v>3</v>
      </c>
      <c r="N47" s="56">
        <f t="shared" si="34"/>
        <v>1.5</v>
      </c>
      <c r="O47" s="56">
        <f t="shared" si="35"/>
        <v>0</v>
      </c>
      <c r="P47" s="56">
        <f t="shared" si="36"/>
        <v>0</v>
      </c>
      <c r="Q47" s="56">
        <f t="shared" si="37"/>
        <v>0</v>
      </c>
      <c r="R47" s="56">
        <f t="shared" si="38"/>
        <v>153</v>
      </c>
    </row>
    <row r="48" spans="1:265" x14ac:dyDescent="0.2">
      <c r="A48" s="445" t="s">
        <v>212</v>
      </c>
      <c r="B48" s="70" t="s">
        <v>229</v>
      </c>
      <c r="C48" s="71" t="s">
        <v>77</v>
      </c>
      <c r="D48" s="70">
        <v>4</v>
      </c>
      <c r="E48" s="70" t="s">
        <v>80</v>
      </c>
      <c r="F48" s="70"/>
      <c r="G48" s="70"/>
      <c r="H48" s="70" t="s">
        <v>208</v>
      </c>
      <c r="I48" s="70">
        <v>4</v>
      </c>
      <c r="J48" s="70"/>
      <c r="K48" s="70"/>
      <c r="L48" s="56">
        <f t="shared" si="32"/>
        <v>8</v>
      </c>
      <c r="M48" s="56">
        <f t="shared" si="33"/>
        <v>8</v>
      </c>
      <c r="N48" s="56">
        <f t="shared" si="34"/>
        <v>0</v>
      </c>
      <c r="O48" s="56">
        <f t="shared" si="35"/>
        <v>0</v>
      </c>
      <c r="P48" s="56">
        <f t="shared" si="36"/>
        <v>0</v>
      </c>
      <c r="Q48" s="56">
        <f t="shared" si="37"/>
        <v>0</v>
      </c>
      <c r="R48" s="56">
        <f t="shared" si="38"/>
        <v>272</v>
      </c>
    </row>
    <row r="49" spans="1:133" x14ac:dyDescent="0.2">
      <c r="A49" s="445" t="s">
        <v>154</v>
      </c>
      <c r="B49" s="70" t="s">
        <v>229</v>
      </c>
      <c r="C49" s="71" t="s">
        <v>77</v>
      </c>
      <c r="D49" s="70">
        <v>4</v>
      </c>
      <c r="E49" s="70" t="s">
        <v>82</v>
      </c>
      <c r="F49" s="70"/>
      <c r="G49" s="70"/>
      <c r="H49" s="70"/>
      <c r="I49" s="70">
        <v>4</v>
      </c>
      <c r="J49" s="70"/>
      <c r="K49" s="70"/>
      <c r="L49" s="56">
        <f t="shared" si="32"/>
        <v>8</v>
      </c>
      <c r="M49" s="56">
        <f t="shared" si="33"/>
        <v>8</v>
      </c>
      <c r="N49" s="56">
        <f t="shared" si="34"/>
        <v>0</v>
      </c>
      <c r="O49" s="56">
        <f t="shared" si="35"/>
        <v>0</v>
      </c>
      <c r="P49" s="56">
        <f t="shared" si="36"/>
        <v>0</v>
      </c>
      <c r="Q49" s="56">
        <f t="shared" si="37"/>
        <v>0</v>
      </c>
      <c r="R49" s="56">
        <f t="shared" si="38"/>
        <v>272</v>
      </c>
    </row>
    <row r="50" spans="1:133" x14ac:dyDescent="0.2">
      <c r="A50" s="443" t="s">
        <v>213</v>
      </c>
      <c r="B50" s="70" t="s">
        <v>229</v>
      </c>
      <c r="C50" s="71" t="s">
        <v>77</v>
      </c>
      <c r="D50" s="70">
        <v>4</v>
      </c>
      <c r="E50" s="70" t="s">
        <v>80</v>
      </c>
      <c r="F50" s="70"/>
      <c r="G50" s="70"/>
      <c r="H50" s="70" t="s">
        <v>22</v>
      </c>
      <c r="I50" s="70">
        <v>4</v>
      </c>
      <c r="J50" s="70"/>
      <c r="K50" s="70"/>
      <c r="L50" s="56">
        <f t="shared" si="32"/>
        <v>8</v>
      </c>
      <c r="M50" s="56">
        <f t="shared" si="33"/>
        <v>8</v>
      </c>
      <c r="N50" s="56">
        <f t="shared" si="34"/>
        <v>0</v>
      </c>
      <c r="O50" s="56">
        <f t="shared" si="35"/>
        <v>0</v>
      </c>
      <c r="P50" s="56">
        <f t="shared" si="36"/>
        <v>0</v>
      </c>
      <c r="Q50" s="56">
        <f t="shared" si="37"/>
        <v>0</v>
      </c>
      <c r="R50" s="56">
        <f t="shared" si="38"/>
        <v>272</v>
      </c>
    </row>
    <row r="51" spans="1:133" s="72" customFormat="1" x14ac:dyDescent="0.2">
      <c r="A51" s="445" t="s">
        <v>211</v>
      </c>
      <c r="B51" s="70" t="s">
        <v>229</v>
      </c>
      <c r="C51" s="70" t="s">
        <v>64</v>
      </c>
      <c r="D51" s="70">
        <v>4</v>
      </c>
      <c r="E51" s="70" t="s">
        <v>80</v>
      </c>
      <c r="F51" s="70"/>
      <c r="G51" s="70"/>
      <c r="H51" s="70"/>
      <c r="I51" s="70">
        <v>4</v>
      </c>
      <c r="J51" s="70"/>
      <c r="K51" s="70"/>
      <c r="L51" s="56">
        <f t="shared" si="32"/>
        <v>8</v>
      </c>
      <c r="M51" s="56">
        <f t="shared" si="33"/>
        <v>8</v>
      </c>
      <c r="N51" s="56">
        <f t="shared" si="34"/>
        <v>0</v>
      </c>
      <c r="O51" s="56">
        <f t="shared" si="35"/>
        <v>0</v>
      </c>
      <c r="P51" s="56">
        <f t="shared" si="36"/>
        <v>0</v>
      </c>
      <c r="Q51" s="56">
        <f t="shared" si="37"/>
        <v>0</v>
      </c>
      <c r="R51" s="56">
        <f t="shared" si="38"/>
        <v>272</v>
      </c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</row>
    <row r="52" spans="1:133" s="72" customFormat="1" x14ac:dyDescent="0.2">
      <c r="A52" s="445" t="s">
        <v>40</v>
      </c>
      <c r="B52" s="70" t="s">
        <v>232</v>
      </c>
      <c r="C52" s="70" t="s">
        <v>64</v>
      </c>
      <c r="D52" s="70">
        <v>2.5</v>
      </c>
      <c r="E52" s="70" t="s">
        <v>82</v>
      </c>
      <c r="F52" s="70"/>
      <c r="G52" s="70"/>
      <c r="H52" s="70" t="s">
        <v>16</v>
      </c>
      <c r="I52" s="70">
        <v>2</v>
      </c>
      <c r="J52" s="70"/>
      <c r="K52" s="70">
        <v>1.5</v>
      </c>
      <c r="L52" s="56">
        <f t="shared" si="32"/>
        <v>5.875</v>
      </c>
      <c r="M52" s="56">
        <f>I52*2</f>
        <v>4</v>
      </c>
      <c r="N52" s="56">
        <f>J52*1.5</f>
        <v>0</v>
      </c>
      <c r="O52" s="56">
        <f>K52*1.25</f>
        <v>1.875</v>
      </c>
      <c r="P52" s="56">
        <f>F52*1</f>
        <v>0</v>
      </c>
      <c r="Q52" s="56">
        <f>G52*1.25</f>
        <v>0</v>
      </c>
      <c r="R52" s="56">
        <f t="shared" ref="R52:R57" si="39">L52*34</f>
        <v>199.75</v>
      </c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</row>
    <row r="53" spans="1:133" s="72" customFormat="1" x14ac:dyDescent="0.2">
      <c r="A53" s="445" t="s">
        <v>213</v>
      </c>
      <c r="B53" s="73" t="s">
        <v>229</v>
      </c>
      <c r="C53" s="73" t="s">
        <v>64</v>
      </c>
      <c r="D53" s="73">
        <v>4</v>
      </c>
      <c r="E53" s="73" t="s">
        <v>80</v>
      </c>
      <c r="F53" s="73"/>
      <c r="G53" s="73"/>
      <c r="H53" s="73"/>
      <c r="I53" s="73">
        <v>4</v>
      </c>
      <c r="J53" s="73"/>
      <c r="K53" s="73"/>
      <c r="L53" s="56">
        <f t="shared" si="32"/>
        <v>8</v>
      </c>
      <c r="M53" s="56">
        <f>I53*2</f>
        <v>8</v>
      </c>
      <c r="N53" s="56">
        <f>J53*1.5</f>
        <v>0</v>
      </c>
      <c r="O53" s="56">
        <f>K53*1.25</f>
        <v>0</v>
      </c>
      <c r="P53" s="56">
        <f>F53*1</f>
        <v>0</v>
      </c>
      <c r="Q53" s="56">
        <f>G53*1.25</f>
        <v>0</v>
      </c>
      <c r="R53" s="56">
        <f t="shared" si="39"/>
        <v>272</v>
      </c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</row>
    <row r="54" spans="1:133" s="72" customFormat="1" x14ac:dyDescent="0.2">
      <c r="A54" s="445" t="s">
        <v>94</v>
      </c>
      <c r="B54" s="73" t="s">
        <v>229</v>
      </c>
      <c r="C54" s="73" t="s">
        <v>64</v>
      </c>
      <c r="D54" s="73">
        <v>3</v>
      </c>
      <c r="E54" s="73" t="s">
        <v>80</v>
      </c>
      <c r="F54" s="73"/>
      <c r="G54" s="73"/>
      <c r="H54" s="73"/>
      <c r="I54" s="73">
        <v>3</v>
      </c>
      <c r="J54" s="73"/>
      <c r="K54" s="73"/>
      <c r="L54" s="56">
        <f t="shared" si="32"/>
        <v>6</v>
      </c>
      <c r="M54" s="56">
        <f>I54*2</f>
        <v>6</v>
      </c>
      <c r="N54" s="56">
        <f>J54*1.5</f>
        <v>0</v>
      </c>
      <c r="O54" s="56">
        <f>K54*1.25</f>
        <v>0</v>
      </c>
      <c r="P54" s="56">
        <f>F54*1</f>
        <v>0</v>
      </c>
      <c r="Q54" s="56">
        <f>G54*1.25</f>
        <v>0</v>
      </c>
      <c r="R54" s="56">
        <f t="shared" si="39"/>
        <v>204</v>
      </c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</row>
    <row r="55" spans="1:133" x14ac:dyDescent="0.2">
      <c r="A55" s="445" t="s">
        <v>177</v>
      </c>
      <c r="B55" s="70" t="s">
        <v>229</v>
      </c>
      <c r="C55" s="71" t="s">
        <v>196</v>
      </c>
      <c r="D55" s="70">
        <v>2</v>
      </c>
      <c r="E55" s="70" t="s">
        <v>82</v>
      </c>
      <c r="F55" s="70"/>
      <c r="G55" s="70"/>
      <c r="H55" s="70"/>
      <c r="I55" s="70">
        <v>2</v>
      </c>
      <c r="J55" s="70"/>
      <c r="K55" s="70"/>
      <c r="L55" s="56">
        <f t="shared" si="32"/>
        <v>4</v>
      </c>
      <c r="M55" s="56">
        <f>I55*2</f>
        <v>4</v>
      </c>
      <c r="N55" s="56">
        <f>J55*1.5</f>
        <v>0</v>
      </c>
      <c r="O55" s="56">
        <f>K55*1.25</f>
        <v>0</v>
      </c>
      <c r="P55" s="56">
        <f>F55*1</f>
        <v>0</v>
      </c>
      <c r="Q55" s="56">
        <f>G55*1.25</f>
        <v>0</v>
      </c>
      <c r="R55" s="56">
        <f t="shared" si="39"/>
        <v>136</v>
      </c>
    </row>
    <row r="56" spans="1:133" x14ac:dyDescent="0.2">
      <c r="A56" s="470" t="s">
        <v>53</v>
      </c>
      <c r="B56" s="75" t="s">
        <v>229</v>
      </c>
      <c r="C56" s="76" t="s">
        <v>197</v>
      </c>
      <c r="D56" s="75">
        <v>4</v>
      </c>
      <c r="E56" s="75" t="s">
        <v>80</v>
      </c>
      <c r="F56" s="75"/>
      <c r="G56" s="75"/>
      <c r="H56" s="75"/>
      <c r="I56" s="77">
        <v>4</v>
      </c>
      <c r="J56" s="77"/>
      <c r="K56" s="77"/>
      <c r="L56" s="50">
        <f>SUM(M56:Q56)</f>
        <v>8</v>
      </c>
      <c r="M56" s="50">
        <f>I56*2</f>
        <v>8</v>
      </c>
      <c r="N56" s="50">
        <f>J56*1.5</f>
        <v>0</v>
      </c>
      <c r="O56" s="50">
        <f>K56*1.25</f>
        <v>0</v>
      </c>
      <c r="P56" s="50">
        <f>F56*1</f>
        <v>0</v>
      </c>
      <c r="Q56" s="50">
        <f>G56*1.25</f>
        <v>0</v>
      </c>
      <c r="R56" s="50">
        <f t="shared" si="39"/>
        <v>272</v>
      </c>
    </row>
    <row r="57" spans="1:133" s="72" customFormat="1" x14ac:dyDescent="0.2">
      <c r="A57" s="78"/>
      <c r="B57" s="78"/>
      <c r="C57" s="78"/>
      <c r="D57" s="78"/>
      <c r="E57" s="78"/>
      <c r="F57" s="78"/>
      <c r="G57" s="78"/>
      <c r="H57" s="78"/>
      <c r="I57" s="599" t="s">
        <v>20</v>
      </c>
      <c r="J57" s="599"/>
      <c r="K57" s="599"/>
      <c r="L57" s="66">
        <f t="shared" ref="L57:Q57" si="40">SUM(L40:L56)</f>
        <v>101.875</v>
      </c>
      <c r="M57" s="66">
        <f t="shared" si="40"/>
        <v>97</v>
      </c>
      <c r="N57" s="66">
        <f t="shared" si="40"/>
        <v>3</v>
      </c>
      <c r="O57" s="66">
        <f t="shared" si="40"/>
        <v>1.875</v>
      </c>
      <c r="P57" s="66">
        <f t="shared" si="40"/>
        <v>0</v>
      </c>
      <c r="Q57" s="66">
        <f t="shared" si="40"/>
        <v>0</v>
      </c>
      <c r="R57" s="66">
        <f t="shared" si="39"/>
        <v>3463.75</v>
      </c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</row>
    <row r="58" spans="1:133" s="72" customFormat="1" x14ac:dyDescent="0.2">
      <c r="A58" s="67"/>
      <c r="B58" s="67"/>
      <c r="C58" s="67"/>
      <c r="D58" s="67"/>
      <c r="E58" s="67"/>
      <c r="F58" s="67"/>
      <c r="G58" s="67"/>
      <c r="H58" s="67"/>
      <c r="I58" s="600" t="s">
        <v>25</v>
      </c>
      <c r="J58" s="601"/>
      <c r="K58" s="602"/>
      <c r="L58" s="79">
        <f>SUM(L57,L37)</f>
        <v>409.375</v>
      </c>
      <c r="M58" s="79">
        <f>SUM(M57,M37)</f>
        <v>244</v>
      </c>
      <c r="N58" s="79">
        <f>SUM(N57+N36+N29+N23+N16)</f>
        <v>13.5</v>
      </c>
      <c r="O58" s="79">
        <f>SUM(O57+O36+O29+O23+O16)</f>
        <v>1.875</v>
      </c>
      <c r="P58" s="79">
        <f>SUM(P57+P36+P29+P23+P16)</f>
        <v>0</v>
      </c>
      <c r="Q58" s="79">
        <f>SUM(Q57+Q36+Q29+Q23+Q16)</f>
        <v>150</v>
      </c>
      <c r="R58" s="79">
        <f>SUM(R57+R36+R29+R23+R16)</f>
        <v>13918.75</v>
      </c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</row>
    <row r="59" spans="1:133" s="72" customFormat="1" x14ac:dyDescent="0.2">
      <c r="A59" s="604" t="s">
        <v>716</v>
      </c>
      <c r="B59" s="604"/>
      <c r="C59" s="604"/>
      <c r="D59" s="604"/>
      <c r="E59" s="604"/>
      <c r="F59" s="604"/>
      <c r="G59" s="604"/>
      <c r="H59" s="604"/>
      <c r="I59" s="80"/>
      <c r="J59" s="80"/>
      <c r="K59" s="80"/>
      <c r="L59" s="81"/>
      <c r="M59" s="81"/>
      <c r="N59" s="81"/>
      <c r="O59" s="81"/>
      <c r="P59" s="81"/>
      <c r="Q59" s="81"/>
      <c r="R59" s="8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</row>
    <row r="60" spans="1:133" s="69" customFormat="1" x14ac:dyDescent="0.2">
      <c r="A60" s="146" t="s">
        <v>711</v>
      </c>
      <c r="B60" s="42" t="s">
        <v>228</v>
      </c>
      <c r="C60" s="43" t="s">
        <v>15</v>
      </c>
      <c r="D60" s="44" t="s">
        <v>183</v>
      </c>
      <c r="E60" s="44" t="s">
        <v>184</v>
      </c>
      <c r="F60" s="44" t="s">
        <v>122</v>
      </c>
      <c r="G60" s="44" t="s">
        <v>121</v>
      </c>
      <c r="H60" s="44" t="s">
        <v>109</v>
      </c>
      <c r="I60" s="44" t="s">
        <v>399</v>
      </c>
      <c r="J60" s="44" t="s">
        <v>169</v>
      </c>
      <c r="K60" s="44" t="s">
        <v>170</v>
      </c>
      <c r="L60" s="44" t="s">
        <v>21</v>
      </c>
      <c r="M60" s="44" t="s">
        <v>172</v>
      </c>
      <c r="N60" s="44" t="s">
        <v>169</v>
      </c>
      <c r="O60" s="44" t="s">
        <v>170</v>
      </c>
      <c r="P60" s="44" t="s">
        <v>46</v>
      </c>
      <c r="Q60" s="44" t="s">
        <v>171</v>
      </c>
      <c r="R60" s="44" t="s">
        <v>25</v>
      </c>
      <c r="S60" s="72"/>
      <c r="T60" s="72"/>
      <c r="U60" s="72"/>
      <c r="V60" s="72"/>
      <c r="W60" s="72"/>
    </row>
    <row r="61" spans="1:133" x14ac:dyDescent="0.2">
      <c r="A61" s="446" t="s">
        <v>334</v>
      </c>
      <c r="B61" s="147" t="s">
        <v>229</v>
      </c>
      <c r="C61" s="74" t="s">
        <v>410</v>
      </c>
      <c r="D61" s="147">
        <v>2</v>
      </c>
      <c r="E61" s="147" t="s">
        <v>136</v>
      </c>
      <c r="F61" s="147"/>
      <c r="G61" s="147"/>
      <c r="H61" s="147"/>
      <c r="I61" s="73">
        <v>2</v>
      </c>
      <c r="J61" s="73"/>
      <c r="K61" s="73"/>
      <c r="L61" s="56">
        <f>SUM(M61:Q61)</f>
        <v>4</v>
      </c>
      <c r="M61" s="56">
        <f>I61*2</f>
        <v>4</v>
      </c>
      <c r="N61" s="56">
        <f>J61*1.5</f>
        <v>0</v>
      </c>
      <c r="O61" s="56">
        <f>K61*1.25</f>
        <v>0</v>
      </c>
      <c r="P61" s="56">
        <f>F61*1</f>
        <v>0</v>
      </c>
      <c r="Q61" s="56">
        <f>G61*1.25</f>
        <v>0</v>
      </c>
      <c r="R61" s="56">
        <f>L61*34</f>
        <v>136</v>
      </c>
    </row>
    <row r="62" spans="1:133" x14ac:dyDescent="0.2">
      <c r="A62" s="445" t="s">
        <v>110</v>
      </c>
      <c r="B62" s="73" t="s">
        <v>229</v>
      </c>
      <c r="C62" s="74" t="s">
        <v>410</v>
      </c>
      <c r="D62" s="73">
        <v>2</v>
      </c>
      <c r="E62" s="100" t="s">
        <v>12</v>
      </c>
      <c r="F62" s="73"/>
      <c r="G62" s="73"/>
      <c r="H62" s="73"/>
      <c r="I62" s="73">
        <v>2</v>
      </c>
      <c r="J62" s="73"/>
      <c r="K62" s="73"/>
      <c r="L62" s="56">
        <f>SUM(M62:Q62)</f>
        <v>4</v>
      </c>
      <c r="M62" s="56">
        <f>I62*2</f>
        <v>4</v>
      </c>
      <c r="N62" s="56">
        <f>J62*1.5</f>
        <v>0</v>
      </c>
      <c r="O62" s="56">
        <f>K62*1.25</f>
        <v>0</v>
      </c>
      <c r="P62" s="56">
        <f>F62*1</f>
        <v>0</v>
      </c>
      <c r="Q62" s="56">
        <f>G62*1.25</f>
        <v>0</v>
      </c>
      <c r="R62" s="56">
        <f>L62*34</f>
        <v>136</v>
      </c>
    </row>
    <row r="63" spans="1:133" x14ac:dyDescent="0.2">
      <c r="A63" s="87"/>
      <c r="B63" s="87"/>
      <c r="C63" s="87"/>
      <c r="D63" s="87"/>
      <c r="E63" s="87"/>
      <c r="F63" s="87"/>
      <c r="G63" s="87"/>
      <c r="H63" s="87"/>
      <c r="I63" s="599" t="s">
        <v>20</v>
      </c>
      <c r="J63" s="599"/>
      <c r="K63" s="599"/>
      <c r="L63" s="66">
        <f t="shared" ref="L63:Q63" si="41">SUM(L61:L62)</f>
        <v>8</v>
      </c>
      <c r="M63" s="66">
        <f t="shared" si="41"/>
        <v>8</v>
      </c>
      <c r="N63" s="66">
        <f t="shared" si="41"/>
        <v>0</v>
      </c>
      <c r="O63" s="66">
        <f t="shared" si="41"/>
        <v>0</v>
      </c>
      <c r="P63" s="66">
        <f t="shared" si="41"/>
        <v>0</v>
      </c>
      <c r="Q63" s="66">
        <f t="shared" si="41"/>
        <v>0</v>
      </c>
      <c r="R63" s="66">
        <f>L63*34</f>
        <v>272</v>
      </c>
    </row>
    <row r="64" spans="1:133" x14ac:dyDescent="0.2">
      <c r="A64" s="87"/>
      <c r="B64" s="87"/>
      <c r="C64" s="87"/>
      <c r="D64" s="87"/>
      <c r="E64" s="87"/>
      <c r="F64" s="87"/>
      <c r="G64" s="87"/>
      <c r="H64" s="87"/>
      <c r="I64" s="599" t="s">
        <v>25</v>
      </c>
      <c r="J64" s="599"/>
      <c r="K64" s="599"/>
      <c r="L64" s="66">
        <f t="shared" ref="L64:Q64" si="42">L37+L63</f>
        <v>315.5</v>
      </c>
      <c r="M64" s="66">
        <f t="shared" si="42"/>
        <v>155</v>
      </c>
      <c r="N64" s="66">
        <f t="shared" si="42"/>
        <v>10.5</v>
      </c>
      <c r="O64" s="66">
        <f t="shared" si="42"/>
        <v>0</v>
      </c>
      <c r="P64" s="66">
        <f t="shared" si="42"/>
        <v>0</v>
      </c>
      <c r="Q64" s="66">
        <f t="shared" si="42"/>
        <v>150</v>
      </c>
      <c r="R64" s="66">
        <f>L64*34</f>
        <v>10727</v>
      </c>
    </row>
    <row r="65" spans="1:256" x14ac:dyDescent="0.2">
      <c r="A65" s="591" t="s">
        <v>767</v>
      </c>
      <c r="B65" s="591"/>
      <c r="C65" s="591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</row>
    <row r="66" spans="1:256" x14ac:dyDescent="0.2">
      <c r="A66" s="169" t="s">
        <v>182</v>
      </c>
      <c r="B66" s="42" t="s">
        <v>228</v>
      </c>
      <c r="C66" s="90" t="s">
        <v>15</v>
      </c>
      <c r="D66" s="91" t="s">
        <v>183</v>
      </c>
      <c r="E66" s="91" t="s">
        <v>184</v>
      </c>
      <c r="F66" s="91" t="s">
        <v>122</v>
      </c>
      <c r="G66" s="91" t="s">
        <v>121</v>
      </c>
      <c r="H66" s="91" t="s">
        <v>109</v>
      </c>
      <c r="I66" s="92" t="s">
        <v>399</v>
      </c>
      <c r="J66" s="91" t="s">
        <v>169</v>
      </c>
      <c r="K66" s="91" t="s">
        <v>170</v>
      </c>
      <c r="L66" s="91" t="s">
        <v>21</v>
      </c>
      <c r="M66" s="91" t="s">
        <v>172</v>
      </c>
      <c r="N66" s="91" t="s">
        <v>169</v>
      </c>
      <c r="O66" s="91" t="s">
        <v>170</v>
      </c>
      <c r="P66" s="91" t="s">
        <v>46</v>
      </c>
      <c r="Q66" s="91" t="s">
        <v>171</v>
      </c>
      <c r="R66" s="93" t="s">
        <v>25</v>
      </c>
    </row>
    <row r="67" spans="1:256" x14ac:dyDescent="0.2">
      <c r="A67" s="447" t="s">
        <v>6</v>
      </c>
      <c r="B67" s="77"/>
      <c r="C67" s="77" t="s">
        <v>14</v>
      </c>
      <c r="D67" s="77">
        <v>2</v>
      </c>
      <c r="E67" s="77" t="s">
        <v>80</v>
      </c>
      <c r="F67" s="77"/>
      <c r="G67" s="77"/>
      <c r="H67" s="77"/>
      <c r="I67" s="77">
        <v>1</v>
      </c>
      <c r="J67" s="77"/>
      <c r="K67" s="77"/>
      <c r="L67" s="50">
        <f t="shared" ref="L67:L81" si="43">SUM(M67:Q67)</f>
        <v>2</v>
      </c>
      <c r="M67" s="50">
        <f t="shared" ref="M67:M81" si="44">I67*2</f>
        <v>2</v>
      </c>
      <c r="N67" s="50">
        <f>J67*1.5</f>
        <v>0</v>
      </c>
      <c r="O67" s="50">
        <f t="shared" ref="O67:O81" si="45">K67*1.25</f>
        <v>0</v>
      </c>
      <c r="P67" s="50">
        <f t="shared" ref="P67:P81" si="46">F67*1</f>
        <v>0</v>
      </c>
      <c r="Q67" s="50">
        <f t="shared" ref="Q67:Q81" si="47">G67*1.25</f>
        <v>0</v>
      </c>
      <c r="R67" s="82">
        <f t="shared" ref="R67:R81" si="48">L67*34</f>
        <v>68</v>
      </c>
    </row>
    <row r="68" spans="1:256" x14ac:dyDescent="0.2">
      <c r="A68" s="447" t="s">
        <v>69</v>
      </c>
      <c r="B68" s="94"/>
      <c r="C68" s="94" t="s">
        <v>10</v>
      </c>
      <c r="D68" s="77">
        <v>2</v>
      </c>
      <c r="E68" s="77" t="s">
        <v>82</v>
      </c>
      <c r="F68" s="77"/>
      <c r="G68" s="77"/>
      <c r="H68" s="95"/>
      <c r="I68" s="77">
        <v>2</v>
      </c>
      <c r="J68" s="77"/>
      <c r="K68" s="77"/>
      <c r="L68" s="50">
        <f t="shared" si="43"/>
        <v>4</v>
      </c>
      <c r="M68" s="50">
        <f t="shared" si="44"/>
        <v>4</v>
      </c>
      <c r="N68" s="50">
        <f>J68*1.5</f>
        <v>0</v>
      </c>
      <c r="O68" s="50">
        <f t="shared" si="45"/>
        <v>0</v>
      </c>
      <c r="P68" s="50">
        <f t="shared" si="46"/>
        <v>0</v>
      </c>
      <c r="Q68" s="50">
        <f t="shared" si="47"/>
        <v>0</v>
      </c>
      <c r="R68" s="82">
        <f t="shared" si="48"/>
        <v>136</v>
      </c>
    </row>
    <row r="69" spans="1:256" ht="22.5" x14ac:dyDescent="0.2">
      <c r="A69" s="447" t="s">
        <v>69</v>
      </c>
      <c r="B69" s="94"/>
      <c r="C69" s="94" t="s">
        <v>155</v>
      </c>
      <c r="D69" s="77">
        <v>3</v>
      </c>
      <c r="E69" s="77" t="s">
        <v>78</v>
      </c>
      <c r="F69" s="77"/>
      <c r="G69" s="77"/>
      <c r="H69" s="77" t="s">
        <v>206</v>
      </c>
      <c r="I69" s="77">
        <v>2</v>
      </c>
      <c r="J69" s="77">
        <v>2</v>
      </c>
      <c r="K69" s="77"/>
      <c r="L69" s="50">
        <f t="shared" si="43"/>
        <v>7</v>
      </c>
      <c r="M69" s="50">
        <f t="shared" si="44"/>
        <v>4</v>
      </c>
      <c r="N69" s="50">
        <f t="shared" ref="N69:N81" si="49">J69*1.5</f>
        <v>3</v>
      </c>
      <c r="O69" s="50">
        <f t="shared" si="45"/>
        <v>0</v>
      </c>
      <c r="P69" s="50">
        <f t="shared" si="46"/>
        <v>0</v>
      </c>
      <c r="Q69" s="50">
        <f t="shared" si="47"/>
        <v>0</v>
      </c>
      <c r="R69" s="82">
        <f t="shared" si="48"/>
        <v>238</v>
      </c>
    </row>
    <row r="70" spans="1:256" x14ac:dyDescent="0.2">
      <c r="A70" s="447" t="s">
        <v>69</v>
      </c>
      <c r="B70" s="77"/>
      <c r="C70" s="77" t="s">
        <v>7</v>
      </c>
      <c r="D70" s="77">
        <v>1</v>
      </c>
      <c r="E70" s="77" t="s">
        <v>12</v>
      </c>
      <c r="F70" s="77"/>
      <c r="G70" s="77"/>
      <c r="H70" s="77"/>
      <c r="I70" s="77">
        <v>1</v>
      </c>
      <c r="J70" s="77"/>
      <c r="K70" s="77"/>
      <c r="L70" s="50">
        <f t="shared" si="43"/>
        <v>2</v>
      </c>
      <c r="M70" s="50">
        <f t="shared" si="44"/>
        <v>2</v>
      </c>
      <c r="N70" s="50">
        <f t="shared" si="49"/>
        <v>0</v>
      </c>
      <c r="O70" s="50">
        <f t="shared" si="45"/>
        <v>0</v>
      </c>
      <c r="P70" s="50">
        <f t="shared" si="46"/>
        <v>0</v>
      </c>
      <c r="Q70" s="50">
        <f t="shared" si="47"/>
        <v>0</v>
      </c>
      <c r="R70" s="82">
        <f t="shared" si="48"/>
        <v>68</v>
      </c>
    </row>
    <row r="71" spans="1:256" ht="22.5" x14ac:dyDescent="0.2">
      <c r="A71" s="447" t="s">
        <v>352</v>
      </c>
      <c r="B71" s="94"/>
      <c r="C71" s="94" t="s">
        <v>156</v>
      </c>
      <c r="D71" s="77">
        <v>1.5</v>
      </c>
      <c r="E71" s="77" t="s">
        <v>78</v>
      </c>
      <c r="F71" s="77"/>
      <c r="G71" s="77"/>
      <c r="H71" s="77" t="s">
        <v>201</v>
      </c>
      <c r="I71" s="77">
        <v>1</v>
      </c>
      <c r="J71" s="70">
        <v>1</v>
      </c>
      <c r="K71" s="77"/>
      <c r="L71" s="50">
        <f t="shared" si="43"/>
        <v>3.5</v>
      </c>
      <c r="M71" s="50">
        <f t="shared" si="44"/>
        <v>2</v>
      </c>
      <c r="N71" s="50">
        <f t="shared" si="49"/>
        <v>1.5</v>
      </c>
      <c r="O71" s="50">
        <f t="shared" si="45"/>
        <v>0</v>
      </c>
      <c r="P71" s="50">
        <f t="shared" si="46"/>
        <v>0</v>
      </c>
      <c r="Q71" s="50">
        <f t="shared" si="47"/>
        <v>0</v>
      </c>
      <c r="R71" s="82">
        <f t="shared" si="48"/>
        <v>119</v>
      </c>
    </row>
    <row r="72" spans="1:256" ht="22.5" x14ac:dyDescent="0.2">
      <c r="A72" s="447" t="s">
        <v>248</v>
      </c>
      <c r="B72" s="94"/>
      <c r="C72" s="94" t="s">
        <v>156</v>
      </c>
      <c r="D72" s="77"/>
      <c r="E72" s="77"/>
      <c r="F72" s="77"/>
      <c r="G72" s="77"/>
      <c r="H72" s="77" t="s">
        <v>201</v>
      </c>
      <c r="I72" s="77">
        <v>1</v>
      </c>
      <c r="J72" s="70">
        <v>1</v>
      </c>
      <c r="K72" s="77"/>
      <c r="L72" s="50">
        <f t="shared" si="43"/>
        <v>3.5</v>
      </c>
      <c r="M72" s="50">
        <f t="shared" si="44"/>
        <v>2</v>
      </c>
      <c r="N72" s="50">
        <f t="shared" si="49"/>
        <v>1.5</v>
      </c>
      <c r="O72" s="50">
        <f t="shared" si="45"/>
        <v>0</v>
      </c>
      <c r="P72" s="50">
        <f t="shared" si="46"/>
        <v>0</v>
      </c>
      <c r="Q72" s="50">
        <f t="shared" si="47"/>
        <v>0</v>
      </c>
      <c r="R72" s="82">
        <f>L72*34</f>
        <v>119</v>
      </c>
    </row>
    <row r="73" spans="1:256" s="165" customFormat="1" ht="33.75" x14ac:dyDescent="0.2">
      <c r="A73" s="467" t="s">
        <v>427</v>
      </c>
      <c r="B73" s="166"/>
      <c r="C73" s="166" t="s">
        <v>428</v>
      </c>
      <c r="D73" s="167"/>
      <c r="E73" s="163"/>
      <c r="F73" s="163"/>
      <c r="G73" s="163"/>
      <c r="H73" s="163"/>
      <c r="I73" s="164">
        <v>1</v>
      </c>
      <c r="J73" s="168"/>
      <c r="K73" s="168"/>
      <c r="L73" s="50">
        <f>SUM(M73:Q73)</f>
        <v>3</v>
      </c>
      <c r="M73" s="50">
        <f>I73*3</f>
        <v>3</v>
      </c>
      <c r="N73" s="50">
        <f>J73*1.5</f>
        <v>0</v>
      </c>
      <c r="O73" s="50">
        <f>K73*1.25</f>
        <v>0</v>
      </c>
      <c r="P73" s="50">
        <f>F73*1</f>
        <v>0</v>
      </c>
      <c r="Q73" s="50">
        <f>G73*1.25</f>
        <v>0</v>
      </c>
      <c r="R73" s="82">
        <f>L73*34</f>
        <v>102</v>
      </c>
    </row>
    <row r="74" spans="1:256" s="165" customFormat="1" ht="33.75" x14ac:dyDescent="0.2">
      <c r="A74" s="467" t="s">
        <v>248</v>
      </c>
      <c r="B74" s="166"/>
      <c r="C74" s="166" t="s">
        <v>428</v>
      </c>
      <c r="D74" s="167"/>
      <c r="E74" s="163"/>
      <c r="F74" s="163"/>
      <c r="G74" s="163"/>
      <c r="H74" s="163"/>
      <c r="I74" s="164">
        <v>1</v>
      </c>
      <c r="J74" s="168"/>
      <c r="K74" s="168"/>
      <c r="L74" s="50">
        <f>SUM(M74:Q74)</f>
        <v>3</v>
      </c>
      <c r="M74" s="50">
        <f>I74*3</f>
        <v>3</v>
      </c>
      <c r="N74" s="50">
        <f>J74*1.5</f>
        <v>0</v>
      </c>
      <c r="O74" s="50">
        <f>K74*1.25</f>
        <v>0</v>
      </c>
      <c r="P74" s="50">
        <f>F74*1</f>
        <v>0</v>
      </c>
      <c r="Q74" s="50">
        <f>G74*1.25</f>
        <v>0</v>
      </c>
      <c r="R74" s="82">
        <f>L74*34</f>
        <v>102</v>
      </c>
    </row>
    <row r="75" spans="1:256" s="96" customFormat="1" x14ac:dyDescent="0.2">
      <c r="A75" s="467" t="s">
        <v>45</v>
      </c>
      <c r="B75" s="70"/>
      <c r="C75" s="70" t="s">
        <v>13</v>
      </c>
      <c r="D75" s="70">
        <v>4</v>
      </c>
      <c r="E75" s="70" t="s">
        <v>80</v>
      </c>
      <c r="F75" s="70"/>
      <c r="G75" s="70"/>
      <c r="H75" s="70"/>
      <c r="I75" s="70">
        <v>4</v>
      </c>
      <c r="J75" s="70"/>
      <c r="K75" s="70"/>
      <c r="L75" s="56">
        <f t="shared" si="43"/>
        <v>8</v>
      </c>
      <c r="M75" s="56">
        <f t="shared" si="44"/>
        <v>8</v>
      </c>
      <c r="N75" s="56">
        <f t="shared" si="49"/>
        <v>0</v>
      </c>
      <c r="O75" s="56">
        <f t="shared" si="45"/>
        <v>0</v>
      </c>
      <c r="P75" s="56">
        <f t="shared" si="46"/>
        <v>0</v>
      </c>
      <c r="Q75" s="56">
        <f t="shared" si="47"/>
        <v>0</v>
      </c>
      <c r="R75" s="83">
        <f t="shared" si="48"/>
        <v>272</v>
      </c>
      <c r="S75" s="517"/>
      <c r="T75" s="517"/>
      <c r="U75" s="517"/>
      <c r="V75" s="517"/>
      <c r="W75" s="517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</row>
    <row r="76" spans="1:256" s="159" customFormat="1" x14ac:dyDescent="0.2">
      <c r="A76" s="468" t="s">
        <v>426</v>
      </c>
      <c r="B76" s="161"/>
      <c r="C76" s="163" t="s">
        <v>13</v>
      </c>
      <c r="D76" s="164">
        <v>2</v>
      </c>
      <c r="E76" s="163" t="s">
        <v>80</v>
      </c>
      <c r="F76" s="161"/>
      <c r="G76" s="161"/>
      <c r="H76" s="161"/>
      <c r="I76" s="164">
        <v>2</v>
      </c>
      <c r="J76" s="162"/>
      <c r="K76" s="162"/>
      <c r="L76" s="56">
        <f>SUM(M76:Q76)</f>
        <v>4</v>
      </c>
      <c r="M76" s="56">
        <f>I76*2</f>
        <v>4</v>
      </c>
      <c r="N76" s="56">
        <f>J76*1.5</f>
        <v>0</v>
      </c>
      <c r="O76" s="56">
        <f>K76*1.25</f>
        <v>0</v>
      </c>
      <c r="P76" s="56">
        <f>F76*1</f>
        <v>0</v>
      </c>
      <c r="Q76" s="56">
        <f>G76*1.25</f>
        <v>0</v>
      </c>
      <c r="R76" s="83">
        <f>L76*34</f>
        <v>136</v>
      </c>
      <c r="HW76" s="160"/>
      <c r="HX76" s="160"/>
      <c r="HY76" s="160"/>
      <c r="HZ76" s="160"/>
      <c r="IA76" s="160"/>
      <c r="IB76" s="160"/>
      <c r="IC76" s="160"/>
      <c r="ID76" s="160"/>
      <c r="IE76" s="160"/>
      <c r="IF76" s="160"/>
      <c r="IG76" s="160"/>
      <c r="IH76" s="160"/>
      <c r="II76" s="160"/>
      <c r="IJ76" s="160"/>
      <c r="IK76" s="160"/>
      <c r="IL76" s="160"/>
      <c r="IM76" s="160"/>
      <c r="IN76" s="160"/>
      <c r="IO76" s="160"/>
      <c r="IP76" s="160"/>
      <c r="IQ76" s="160"/>
      <c r="IR76" s="160"/>
      <c r="IS76" s="160"/>
      <c r="IT76" s="160"/>
      <c r="IU76" s="160"/>
      <c r="IV76" s="160"/>
    </row>
    <row r="77" spans="1:256" x14ac:dyDescent="0.2">
      <c r="A77" s="447" t="s">
        <v>70</v>
      </c>
      <c r="B77" s="77"/>
      <c r="C77" s="77" t="s">
        <v>77</v>
      </c>
      <c r="D77" s="77">
        <v>2</v>
      </c>
      <c r="E77" s="77" t="s">
        <v>80</v>
      </c>
      <c r="F77" s="77"/>
      <c r="G77" s="77"/>
      <c r="H77" s="77" t="s">
        <v>201</v>
      </c>
      <c r="I77" s="77">
        <v>1.5</v>
      </c>
      <c r="J77" s="77">
        <v>1</v>
      </c>
      <c r="K77" s="77"/>
      <c r="L77" s="50">
        <f t="shared" si="43"/>
        <v>4.5</v>
      </c>
      <c r="M77" s="50">
        <f t="shared" si="44"/>
        <v>3</v>
      </c>
      <c r="N77" s="50">
        <f t="shared" si="49"/>
        <v>1.5</v>
      </c>
      <c r="O77" s="50">
        <f t="shared" si="45"/>
        <v>0</v>
      </c>
      <c r="P77" s="50">
        <f t="shared" si="46"/>
        <v>0</v>
      </c>
      <c r="Q77" s="50">
        <f t="shared" si="47"/>
        <v>0</v>
      </c>
      <c r="R77" s="82">
        <f t="shared" si="48"/>
        <v>153</v>
      </c>
    </row>
    <row r="78" spans="1:256" x14ac:dyDescent="0.2">
      <c r="A78" s="447" t="s">
        <v>234</v>
      </c>
      <c r="B78" s="99"/>
      <c r="C78" s="100" t="s">
        <v>95</v>
      </c>
      <c r="D78" s="100">
        <v>4</v>
      </c>
      <c r="E78" s="100" t="s">
        <v>12</v>
      </c>
      <c r="F78" s="100"/>
      <c r="G78" s="100"/>
      <c r="H78" s="100"/>
      <c r="I78" s="100">
        <v>2</v>
      </c>
      <c r="J78" s="100"/>
      <c r="K78" s="100"/>
      <c r="L78" s="50">
        <f>SUM(M78:Q78)</f>
        <v>4</v>
      </c>
      <c r="M78" s="50">
        <f>I78*2</f>
        <v>4</v>
      </c>
      <c r="N78" s="50">
        <f>J78*1.5</f>
        <v>0</v>
      </c>
      <c r="O78" s="50">
        <f>K78*1.25</f>
        <v>0</v>
      </c>
      <c r="P78" s="50">
        <f>F78*1</f>
        <v>0</v>
      </c>
      <c r="Q78" s="50">
        <f>G78*1.25</f>
        <v>0</v>
      </c>
      <c r="R78" s="82">
        <f>L78*34</f>
        <v>136</v>
      </c>
    </row>
    <row r="79" spans="1:256" x14ac:dyDescent="0.2">
      <c r="A79" s="447" t="s">
        <v>1</v>
      </c>
      <c r="B79" s="100"/>
      <c r="C79" s="100" t="s">
        <v>95</v>
      </c>
      <c r="D79" s="100">
        <v>2</v>
      </c>
      <c r="E79" s="100" t="s">
        <v>78</v>
      </c>
      <c r="F79" s="100"/>
      <c r="G79" s="100"/>
      <c r="H79" s="100"/>
      <c r="I79" s="100">
        <v>2</v>
      </c>
      <c r="J79" s="100"/>
      <c r="K79" s="100"/>
      <c r="L79" s="50">
        <f>SUM(M79:Q79)</f>
        <v>4</v>
      </c>
      <c r="M79" s="50">
        <f>I79*2</f>
        <v>4</v>
      </c>
      <c r="N79" s="50">
        <f>J79*1.5</f>
        <v>0</v>
      </c>
      <c r="O79" s="50">
        <f>K79*1.25</f>
        <v>0</v>
      </c>
      <c r="P79" s="50">
        <f>F79*1</f>
        <v>0</v>
      </c>
      <c r="Q79" s="50">
        <f>G79*1.25</f>
        <v>0</v>
      </c>
      <c r="R79" s="83">
        <f>L79*34</f>
        <v>136</v>
      </c>
    </row>
    <row r="80" spans="1:256" x14ac:dyDescent="0.2">
      <c r="A80" s="447" t="s">
        <v>32</v>
      </c>
      <c r="B80" s="94"/>
      <c r="C80" s="94" t="s">
        <v>196</v>
      </c>
      <c r="D80" s="77">
        <v>2</v>
      </c>
      <c r="E80" s="77" t="s">
        <v>80</v>
      </c>
      <c r="F80" s="77"/>
      <c r="G80" s="77"/>
      <c r="H80" s="77"/>
      <c r="I80" s="77">
        <v>2</v>
      </c>
      <c r="J80" s="95"/>
      <c r="K80" s="77"/>
      <c r="L80" s="50">
        <f t="shared" si="43"/>
        <v>4</v>
      </c>
      <c r="M80" s="50">
        <f t="shared" si="44"/>
        <v>4</v>
      </c>
      <c r="N80" s="50">
        <f t="shared" si="49"/>
        <v>0</v>
      </c>
      <c r="O80" s="50">
        <f t="shared" si="45"/>
        <v>0</v>
      </c>
      <c r="P80" s="50">
        <f t="shared" si="46"/>
        <v>0</v>
      </c>
      <c r="Q80" s="50">
        <f t="shared" si="47"/>
        <v>0</v>
      </c>
      <c r="R80" s="82">
        <f t="shared" si="48"/>
        <v>136</v>
      </c>
    </row>
    <row r="81" spans="1:256" x14ac:dyDescent="0.2">
      <c r="A81" s="447" t="s">
        <v>466</v>
      </c>
      <c r="B81" s="94"/>
      <c r="C81" s="77" t="s">
        <v>197</v>
      </c>
      <c r="D81" s="77">
        <v>2</v>
      </c>
      <c r="E81" s="77" t="s">
        <v>78</v>
      </c>
      <c r="F81" s="77"/>
      <c r="G81" s="77"/>
      <c r="H81" s="77"/>
      <c r="I81" s="77">
        <v>2</v>
      </c>
      <c r="J81" s="77"/>
      <c r="K81" s="77"/>
      <c r="L81" s="50">
        <f t="shared" si="43"/>
        <v>4</v>
      </c>
      <c r="M81" s="50">
        <f t="shared" si="44"/>
        <v>4</v>
      </c>
      <c r="N81" s="50">
        <f t="shared" si="49"/>
        <v>0</v>
      </c>
      <c r="O81" s="50">
        <f t="shared" si="45"/>
        <v>0</v>
      </c>
      <c r="P81" s="50">
        <f t="shared" si="46"/>
        <v>0</v>
      </c>
      <c r="Q81" s="50">
        <f t="shared" si="47"/>
        <v>0</v>
      </c>
      <c r="R81" s="82">
        <f t="shared" si="48"/>
        <v>136</v>
      </c>
    </row>
    <row r="82" spans="1:256" x14ac:dyDescent="0.2">
      <c r="A82" s="447" t="s">
        <v>467</v>
      </c>
      <c r="B82" s="94"/>
      <c r="C82" s="77" t="s">
        <v>197</v>
      </c>
      <c r="D82" s="77">
        <v>2</v>
      </c>
      <c r="E82" s="77" t="s">
        <v>468</v>
      </c>
      <c r="F82" s="77"/>
      <c r="G82" s="77"/>
      <c r="H82" s="77"/>
      <c r="I82" s="77">
        <v>2</v>
      </c>
      <c r="J82" s="77"/>
      <c r="K82" s="77"/>
      <c r="L82" s="50">
        <f>SUM(M82:Q82)</f>
        <v>4</v>
      </c>
      <c r="M82" s="50">
        <f>I82*2</f>
        <v>4</v>
      </c>
      <c r="N82" s="50">
        <f>J82*1.5</f>
        <v>0</v>
      </c>
      <c r="O82" s="50">
        <f>K82*1.25</f>
        <v>0</v>
      </c>
      <c r="P82" s="50">
        <f>F82*1</f>
        <v>0</v>
      </c>
      <c r="Q82" s="50">
        <f>G82*1.25</f>
        <v>0</v>
      </c>
      <c r="R82" s="82">
        <f>L82*34</f>
        <v>136</v>
      </c>
    </row>
    <row r="83" spans="1:256" x14ac:dyDescent="0.2">
      <c r="A83" s="447" t="s">
        <v>1</v>
      </c>
      <c r="B83" s="94"/>
      <c r="C83" s="77" t="s">
        <v>97</v>
      </c>
      <c r="D83" s="77">
        <v>1.5</v>
      </c>
      <c r="E83" s="77" t="s">
        <v>80</v>
      </c>
      <c r="F83" s="77"/>
      <c r="G83" s="77"/>
      <c r="H83" s="77"/>
      <c r="I83" s="77">
        <v>1.5</v>
      </c>
      <c r="J83" s="77"/>
      <c r="K83" s="77"/>
      <c r="L83" s="50">
        <f>SUM(M83:Q83)</f>
        <v>3</v>
      </c>
      <c r="M83" s="50">
        <f>I83*2</f>
        <v>3</v>
      </c>
      <c r="N83" s="50">
        <f>J83*1.5</f>
        <v>0</v>
      </c>
      <c r="O83" s="50">
        <f>K83*1.25</f>
        <v>0</v>
      </c>
      <c r="P83" s="50">
        <f>F83*1</f>
        <v>0</v>
      </c>
      <c r="Q83" s="50">
        <f>G83*1.25</f>
        <v>0</v>
      </c>
      <c r="R83" s="82">
        <f>L83*34</f>
        <v>102</v>
      </c>
    </row>
    <row r="84" spans="1:256" s="96" customFormat="1" x14ac:dyDescent="0.2">
      <c r="A84" s="463" t="s">
        <v>48</v>
      </c>
      <c r="B84" s="94"/>
      <c r="C84" s="77" t="s">
        <v>97</v>
      </c>
      <c r="D84" s="77">
        <v>1.5</v>
      </c>
      <c r="E84" s="77" t="s">
        <v>82</v>
      </c>
      <c r="F84" s="77"/>
      <c r="G84" s="77"/>
      <c r="H84" s="77" t="s">
        <v>201</v>
      </c>
      <c r="I84" s="77">
        <v>1</v>
      </c>
      <c r="J84" s="77">
        <f>2*0.5</f>
        <v>1</v>
      </c>
      <c r="K84" s="77"/>
      <c r="L84" s="50">
        <f>SUM(M84:Q84)</f>
        <v>3.5</v>
      </c>
      <c r="M84" s="50">
        <f>I84*2</f>
        <v>2</v>
      </c>
      <c r="N84" s="50">
        <f>J84*1.5</f>
        <v>1.5</v>
      </c>
      <c r="O84" s="50">
        <f>K84*1.25</f>
        <v>0</v>
      </c>
      <c r="P84" s="50">
        <f>F84*1</f>
        <v>0</v>
      </c>
      <c r="Q84" s="50">
        <f>G84*1.25</f>
        <v>0</v>
      </c>
      <c r="R84" s="82">
        <f>L84*34</f>
        <v>119</v>
      </c>
      <c r="S84" s="517"/>
      <c r="T84" s="517"/>
      <c r="U84" s="517"/>
      <c r="V84" s="517"/>
      <c r="W84" s="517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98"/>
    </row>
    <row r="85" spans="1:256" s="72" customFormat="1" x14ac:dyDescent="0.2">
      <c r="A85" s="447" t="s">
        <v>164</v>
      </c>
      <c r="B85" s="99"/>
      <c r="C85" s="100" t="s">
        <v>64</v>
      </c>
      <c r="D85" s="100">
        <v>2.5</v>
      </c>
      <c r="E85" s="100" t="s">
        <v>82</v>
      </c>
      <c r="F85" s="100"/>
      <c r="G85" s="100"/>
      <c r="H85" s="100" t="s">
        <v>16</v>
      </c>
      <c r="I85" s="100">
        <v>2</v>
      </c>
      <c r="J85" s="100"/>
      <c r="K85" s="100">
        <v>1.5</v>
      </c>
      <c r="L85" s="50">
        <f>SUM(M85:Q85)</f>
        <v>5.875</v>
      </c>
      <c r="M85" s="50">
        <f>I85*2</f>
        <v>4</v>
      </c>
      <c r="N85" s="50">
        <f>J85*1.5</f>
        <v>0</v>
      </c>
      <c r="O85" s="50">
        <f>K85*1.25</f>
        <v>1.875</v>
      </c>
      <c r="P85" s="50">
        <f>F85*1</f>
        <v>0</v>
      </c>
      <c r="Q85" s="50">
        <f>G85*1.25</f>
        <v>0</v>
      </c>
      <c r="R85" s="82">
        <f>L85*34</f>
        <v>199.75</v>
      </c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</row>
    <row r="86" spans="1:256" x14ac:dyDescent="0.2">
      <c r="B86" s="101"/>
      <c r="C86" s="101"/>
      <c r="D86" s="101"/>
      <c r="E86" s="101"/>
      <c r="F86" s="101"/>
      <c r="G86" s="101"/>
      <c r="H86" s="101"/>
      <c r="I86" s="581" t="s">
        <v>20</v>
      </c>
      <c r="J86" s="581"/>
      <c r="K86" s="581"/>
      <c r="L86" s="102">
        <f>SUM(L67:L85)</f>
        <v>76.875</v>
      </c>
      <c r="M86" s="102">
        <f t="shared" ref="M86:R86" si="50">SUM(M67:M84)</f>
        <v>62</v>
      </c>
      <c r="N86" s="102">
        <f t="shared" si="50"/>
        <v>9</v>
      </c>
      <c r="O86" s="102">
        <f t="shared" si="50"/>
        <v>0</v>
      </c>
      <c r="P86" s="102">
        <f t="shared" si="50"/>
        <v>0</v>
      </c>
      <c r="Q86" s="102">
        <f t="shared" si="50"/>
        <v>0</v>
      </c>
      <c r="R86" s="103">
        <f t="shared" si="50"/>
        <v>2414</v>
      </c>
    </row>
    <row r="87" spans="1:256" x14ac:dyDescent="0.2">
      <c r="A87" s="104"/>
      <c r="B87" s="105"/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</row>
    <row r="88" spans="1:256" x14ac:dyDescent="0.2">
      <c r="A88" s="591" t="s">
        <v>768</v>
      </c>
      <c r="B88" s="591"/>
      <c r="C88" s="591"/>
      <c r="D88" s="88"/>
      <c r="E88" s="88"/>
      <c r="F88" s="88"/>
      <c r="G88" s="106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</row>
    <row r="89" spans="1:256" x14ac:dyDescent="0.2">
      <c r="A89" s="107" t="s">
        <v>182</v>
      </c>
      <c r="B89" s="42" t="s">
        <v>228</v>
      </c>
      <c r="C89" s="108" t="s">
        <v>15</v>
      </c>
      <c r="D89" s="91" t="s">
        <v>183</v>
      </c>
      <c r="E89" s="91" t="s">
        <v>184</v>
      </c>
      <c r="F89" s="91" t="s">
        <v>122</v>
      </c>
      <c r="G89" s="91" t="s">
        <v>121</v>
      </c>
      <c r="H89" s="91" t="s">
        <v>109</v>
      </c>
      <c r="I89" s="92" t="s">
        <v>399</v>
      </c>
      <c r="J89" s="91" t="s">
        <v>169</v>
      </c>
      <c r="K89" s="91" t="s">
        <v>170</v>
      </c>
      <c r="L89" s="91" t="s">
        <v>21</v>
      </c>
      <c r="M89" s="91" t="s">
        <v>172</v>
      </c>
      <c r="N89" s="91" t="s">
        <v>169</v>
      </c>
      <c r="O89" s="91" t="s">
        <v>170</v>
      </c>
      <c r="P89" s="91" t="s">
        <v>46</v>
      </c>
      <c r="Q89" s="91" t="s">
        <v>171</v>
      </c>
      <c r="R89" s="44" t="s">
        <v>25</v>
      </c>
    </row>
    <row r="90" spans="1:256" s="110" customFormat="1" ht="22.5" x14ac:dyDescent="0.2">
      <c r="A90" s="444" t="s">
        <v>44</v>
      </c>
      <c r="B90" s="100" t="s">
        <v>229</v>
      </c>
      <c r="C90" s="99" t="s">
        <v>214</v>
      </c>
      <c r="D90" s="100">
        <v>2</v>
      </c>
      <c r="E90" s="100">
        <v>1</v>
      </c>
      <c r="F90" s="100"/>
      <c r="G90" s="100"/>
      <c r="H90" s="100"/>
      <c r="I90" s="100">
        <v>2</v>
      </c>
      <c r="J90" s="100"/>
      <c r="K90" s="100"/>
      <c r="L90" s="50">
        <f t="shared" ref="L90:L98" si="51">SUM(M90:Q90)</f>
        <v>4</v>
      </c>
      <c r="M90" s="50">
        <f t="shared" ref="M90:M98" si="52">I90*2</f>
        <v>4</v>
      </c>
      <c r="N90" s="50">
        <f t="shared" ref="N90:N98" si="53">J90*1.5</f>
        <v>0</v>
      </c>
      <c r="O90" s="50">
        <f t="shared" ref="O90:O98" si="54">K90*1.25</f>
        <v>0</v>
      </c>
      <c r="P90" s="50">
        <f t="shared" ref="P90:P98" si="55">F90*1</f>
        <v>0</v>
      </c>
      <c r="Q90" s="50">
        <f t="shared" ref="Q90:Q98" si="56">G90*1.25</f>
        <v>0</v>
      </c>
      <c r="R90" s="50">
        <f t="shared" ref="R90:R98" si="57">L90*34</f>
        <v>136</v>
      </c>
      <c r="S90" s="72"/>
      <c r="T90" s="72"/>
      <c r="U90" s="72"/>
      <c r="V90" s="72"/>
      <c r="W90" s="72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</row>
    <row r="91" spans="1:256" s="72" customFormat="1" x14ac:dyDescent="0.2">
      <c r="A91" s="445" t="s">
        <v>44</v>
      </c>
      <c r="B91" s="73" t="s">
        <v>229</v>
      </c>
      <c r="C91" s="100" t="s">
        <v>64</v>
      </c>
      <c r="D91" s="73">
        <v>4</v>
      </c>
      <c r="E91" s="73" t="s">
        <v>204</v>
      </c>
      <c r="F91" s="111"/>
      <c r="G91" s="73"/>
      <c r="H91" s="73" t="s">
        <v>59</v>
      </c>
      <c r="I91" s="73">
        <v>3</v>
      </c>
      <c r="J91" s="73"/>
      <c r="K91" s="73">
        <v>3</v>
      </c>
      <c r="L91" s="50">
        <f t="shared" si="51"/>
        <v>9.75</v>
      </c>
      <c r="M91" s="50">
        <f t="shared" si="52"/>
        <v>6</v>
      </c>
      <c r="N91" s="50">
        <f t="shared" si="53"/>
        <v>0</v>
      </c>
      <c r="O91" s="50">
        <f t="shared" si="54"/>
        <v>3.75</v>
      </c>
      <c r="P91" s="50">
        <f t="shared" si="55"/>
        <v>0</v>
      </c>
      <c r="Q91" s="50">
        <f t="shared" si="56"/>
        <v>0</v>
      </c>
      <c r="R91" s="50">
        <f t="shared" si="57"/>
        <v>331.5</v>
      </c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</row>
    <row r="92" spans="1:256" s="72" customFormat="1" x14ac:dyDescent="0.2">
      <c r="A92" s="444" t="s">
        <v>704</v>
      </c>
      <c r="B92" s="100" t="s">
        <v>229</v>
      </c>
      <c r="C92" s="99" t="s">
        <v>97</v>
      </c>
      <c r="D92" s="100">
        <v>2.5</v>
      </c>
      <c r="E92" s="100" t="s">
        <v>204</v>
      </c>
      <c r="F92" s="100"/>
      <c r="G92" s="100"/>
      <c r="H92" s="100" t="s">
        <v>166</v>
      </c>
      <c r="I92" s="100">
        <v>2</v>
      </c>
      <c r="J92" s="100"/>
      <c r="K92" s="100">
        <v>2</v>
      </c>
      <c r="L92" s="50">
        <f t="shared" si="51"/>
        <v>6.5</v>
      </c>
      <c r="M92" s="50">
        <f t="shared" si="52"/>
        <v>4</v>
      </c>
      <c r="N92" s="50">
        <f t="shared" si="53"/>
        <v>0</v>
      </c>
      <c r="O92" s="50">
        <f t="shared" si="54"/>
        <v>2.5</v>
      </c>
      <c r="P92" s="50">
        <f t="shared" si="55"/>
        <v>0</v>
      </c>
      <c r="Q92" s="50">
        <f t="shared" si="56"/>
        <v>0</v>
      </c>
      <c r="R92" s="50">
        <f t="shared" si="57"/>
        <v>221</v>
      </c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</row>
    <row r="93" spans="1:256" x14ac:dyDescent="0.2">
      <c r="A93" s="444" t="s">
        <v>49</v>
      </c>
      <c r="B93" s="100" t="s">
        <v>229</v>
      </c>
      <c r="C93" s="99" t="s">
        <v>97</v>
      </c>
      <c r="D93" s="100">
        <f>153/34</f>
        <v>4.5</v>
      </c>
      <c r="E93" s="100" t="s">
        <v>82</v>
      </c>
      <c r="F93" s="100"/>
      <c r="G93" s="100"/>
      <c r="H93" s="100" t="s">
        <v>206</v>
      </c>
      <c r="I93" s="100">
        <v>3.5</v>
      </c>
      <c r="J93" s="100">
        <v>2</v>
      </c>
      <c r="K93" s="100"/>
      <c r="L93" s="50">
        <f>SUM(M93:Q93)</f>
        <v>10</v>
      </c>
      <c r="M93" s="50">
        <f t="shared" si="52"/>
        <v>7</v>
      </c>
      <c r="N93" s="50">
        <f t="shared" si="53"/>
        <v>3</v>
      </c>
      <c r="O93" s="50">
        <f t="shared" si="54"/>
        <v>0</v>
      </c>
      <c r="P93" s="50">
        <f t="shared" si="55"/>
        <v>0</v>
      </c>
      <c r="Q93" s="50">
        <f t="shared" si="56"/>
        <v>0</v>
      </c>
      <c r="R93" s="50">
        <f t="shared" si="57"/>
        <v>340</v>
      </c>
    </row>
    <row r="94" spans="1:256" x14ac:dyDescent="0.2">
      <c r="A94" s="445" t="s">
        <v>67</v>
      </c>
      <c r="B94" s="73" t="s">
        <v>229</v>
      </c>
      <c r="C94" s="74" t="s">
        <v>111</v>
      </c>
      <c r="D94" s="73">
        <v>4</v>
      </c>
      <c r="E94" s="73" t="s">
        <v>80</v>
      </c>
      <c r="F94" s="73"/>
      <c r="G94" s="73"/>
      <c r="H94" s="73" t="s">
        <v>202</v>
      </c>
      <c r="I94" s="73">
        <v>2.5</v>
      </c>
      <c r="J94" s="73"/>
      <c r="K94" s="73">
        <v>6</v>
      </c>
      <c r="L94" s="56">
        <f t="shared" si="51"/>
        <v>12.5</v>
      </c>
      <c r="M94" s="56">
        <f t="shared" si="52"/>
        <v>5</v>
      </c>
      <c r="N94" s="56">
        <f t="shared" si="53"/>
        <v>0</v>
      </c>
      <c r="O94" s="56">
        <f t="shared" si="54"/>
        <v>7.5</v>
      </c>
      <c r="P94" s="56">
        <f t="shared" si="55"/>
        <v>0</v>
      </c>
      <c r="Q94" s="56">
        <f t="shared" si="56"/>
        <v>0</v>
      </c>
      <c r="R94" s="56">
        <f t="shared" si="57"/>
        <v>425</v>
      </c>
    </row>
    <row r="95" spans="1:256" x14ac:dyDescent="0.2">
      <c r="A95" s="444" t="s">
        <v>67</v>
      </c>
      <c r="B95" s="100" t="s">
        <v>229</v>
      </c>
      <c r="C95" s="99" t="s">
        <v>95</v>
      </c>
      <c r="D95" s="100">
        <v>2</v>
      </c>
      <c r="E95" s="100" t="s">
        <v>82</v>
      </c>
      <c r="F95" s="100"/>
      <c r="G95" s="100"/>
      <c r="H95" s="100" t="s">
        <v>201</v>
      </c>
      <c r="I95" s="100">
        <v>1.5</v>
      </c>
      <c r="J95" s="100">
        <v>1</v>
      </c>
      <c r="K95" s="100"/>
      <c r="L95" s="50">
        <f t="shared" si="51"/>
        <v>4.5</v>
      </c>
      <c r="M95" s="50">
        <f t="shared" si="52"/>
        <v>3</v>
      </c>
      <c r="N95" s="50">
        <f t="shared" si="53"/>
        <v>1.5</v>
      </c>
      <c r="O95" s="50">
        <f t="shared" si="54"/>
        <v>0</v>
      </c>
      <c r="P95" s="50">
        <f t="shared" si="55"/>
        <v>0</v>
      </c>
      <c r="Q95" s="50">
        <f t="shared" si="56"/>
        <v>0</v>
      </c>
      <c r="R95" s="50">
        <f t="shared" si="57"/>
        <v>153</v>
      </c>
    </row>
    <row r="96" spans="1:256" x14ac:dyDescent="0.2">
      <c r="A96" s="444" t="s">
        <v>68</v>
      </c>
      <c r="B96" s="100" t="s">
        <v>229</v>
      </c>
      <c r="C96" s="99" t="s">
        <v>111</v>
      </c>
      <c r="D96" s="100">
        <v>4</v>
      </c>
      <c r="E96" s="100" t="s">
        <v>82</v>
      </c>
      <c r="F96" s="109"/>
      <c r="G96" s="100"/>
      <c r="H96" s="73" t="s">
        <v>202</v>
      </c>
      <c r="I96" s="73">
        <v>2.5</v>
      </c>
      <c r="J96" s="100"/>
      <c r="K96" s="109">
        <v>6</v>
      </c>
      <c r="L96" s="50">
        <f t="shared" si="51"/>
        <v>12.5</v>
      </c>
      <c r="M96" s="50">
        <f t="shared" si="52"/>
        <v>5</v>
      </c>
      <c r="N96" s="50">
        <f t="shared" si="53"/>
        <v>0</v>
      </c>
      <c r="O96" s="50">
        <f t="shared" si="54"/>
        <v>7.5</v>
      </c>
      <c r="P96" s="50">
        <f t="shared" si="55"/>
        <v>0</v>
      </c>
      <c r="Q96" s="50">
        <f t="shared" si="56"/>
        <v>0</v>
      </c>
      <c r="R96" s="50">
        <f t="shared" si="57"/>
        <v>425</v>
      </c>
    </row>
    <row r="97" spans="1:265" s="85" customFormat="1" x14ac:dyDescent="0.2">
      <c r="A97" s="445" t="s">
        <v>68</v>
      </c>
      <c r="B97" s="73" t="s">
        <v>230</v>
      </c>
      <c r="C97" s="74" t="s">
        <v>95</v>
      </c>
      <c r="D97" s="73">
        <v>2</v>
      </c>
      <c r="E97" s="73" t="s">
        <v>112</v>
      </c>
      <c r="F97" s="73"/>
      <c r="G97" s="73"/>
      <c r="H97" s="73" t="s">
        <v>201</v>
      </c>
      <c r="I97" s="73">
        <v>1.5</v>
      </c>
      <c r="J97" s="73">
        <v>1</v>
      </c>
      <c r="K97" s="73"/>
      <c r="L97" s="56">
        <f t="shared" si="51"/>
        <v>4.5</v>
      </c>
      <c r="M97" s="56">
        <f t="shared" si="52"/>
        <v>3</v>
      </c>
      <c r="N97" s="56">
        <f t="shared" si="53"/>
        <v>1.5</v>
      </c>
      <c r="O97" s="56">
        <f t="shared" si="54"/>
        <v>0</v>
      </c>
      <c r="P97" s="56">
        <f t="shared" si="55"/>
        <v>0</v>
      </c>
      <c r="Q97" s="56">
        <f t="shared" si="56"/>
        <v>0</v>
      </c>
      <c r="R97" s="56">
        <f t="shared" si="57"/>
        <v>153</v>
      </c>
      <c r="S97" s="72"/>
      <c r="T97" s="72"/>
      <c r="U97" s="72"/>
      <c r="V97" s="72"/>
      <c r="W97" s="72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84"/>
      <c r="IU97" s="86"/>
      <c r="IV97" s="41"/>
      <c r="IW97" s="41"/>
      <c r="IX97" s="41"/>
      <c r="IY97" s="41"/>
      <c r="IZ97" s="41"/>
      <c r="JA97" s="41"/>
      <c r="JB97" s="41"/>
      <c r="JC97" s="41"/>
      <c r="JD97" s="41"/>
      <c r="JE97" s="41"/>
    </row>
    <row r="98" spans="1:265" x14ac:dyDescent="0.2">
      <c r="A98" s="445" t="s">
        <v>54</v>
      </c>
      <c r="B98" s="73" t="s">
        <v>229</v>
      </c>
      <c r="C98" s="74" t="s">
        <v>205</v>
      </c>
      <c r="D98" s="73">
        <v>2</v>
      </c>
      <c r="E98" s="73" t="s">
        <v>112</v>
      </c>
      <c r="F98" s="73"/>
      <c r="G98" s="73"/>
      <c r="H98" s="73"/>
      <c r="I98" s="73">
        <v>2</v>
      </c>
      <c r="J98" s="73"/>
      <c r="K98" s="73"/>
      <c r="L98" s="50">
        <f t="shared" si="51"/>
        <v>4</v>
      </c>
      <c r="M98" s="50">
        <f t="shared" si="52"/>
        <v>4</v>
      </c>
      <c r="N98" s="50">
        <f t="shared" si="53"/>
        <v>0</v>
      </c>
      <c r="O98" s="50">
        <f t="shared" si="54"/>
        <v>0</v>
      </c>
      <c r="P98" s="50">
        <f t="shared" si="55"/>
        <v>0</v>
      </c>
      <c r="Q98" s="50">
        <f t="shared" si="56"/>
        <v>0</v>
      </c>
      <c r="R98" s="50">
        <f t="shared" si="57"/>
        <v>136</v>
      </c>
    </row>
    <row r="99" spans="1:265" x14ac:dyDescent="0.2">
      <c r="B99" s="101"/>
      <c r="C99" s="101"/>
      <c r="D99" s="101"/>
      <c r="E99" s="101"/>
      <c r="F99" s="101"/>
      <c r="G99" s="101"/>
      <c r="H99" s="101"/>
      <c r="I99" s="581" t="s">
        <v>20</v>
      </c>
      <c r="J99" s="581"/>
      <c r="K99" s="581"/>
      <c r="L99" s="66">
        <f t="shared" ref="L99:R99" si="58">SUM(L90:L98)</f>
        <v>68.25</v>
      </c>
      <c r="M99" s="66">
        <f t="shared" si="58"/>
        <v>41</v>
      </c>
      <c r="N99" s="66">
        <f t="shared" si="58"/>
        <v>6</v>
      </c>
      <c r="O99" s="66">
        <f t="shared" si="58"/>
        <v>21.25</v>
      </c>
      <c r="P99" s="66">
        <f t="shared" si="58"/>
        <v>0</v>
      </c>
      <c r="Q99" s="66">
        <f t="shared" si="58"/>
        <v>0</v>
      </c>
      <c r="R99" s="66">
        <f t="shared" si="58"/>
        <v>2320.5</v>
      </c>
    </row>
    <row r="100" spans="1:265" ht="13.5" thickBot="1" x14ac:dyDescent="0.25">
      <c r="A100" s="112"/>
      <c r="B100" s="112"/>
      <c r="C100" s="112"/>
      <c r="D100" s="112"/>
      <c r="E100" s="112"/>
      <c r="F100" s="112"/>
      <c r="G100" s="112"/>
      <c r="H100" s="112"/>
      <c r="I100" s="88"/>
      <c r="J100" s="88"/>
      <c r="K100" s="88"/>
      <c r="L100" s="88"/>
      <c r="M100" s="88"/>
      <c r="N100" s="88"/>
      <c r="O100" s="88"/>
      <c r="P100" s="88"/>
      <c r="Q100" s="88"/>
      <c r="R100" s="88"/>
    </row>
    <row r="101" spans="1:265" x14ac:dyDescent="0.2">
      <c r="A101" s="582" t="s">
        <v>249</v>
      </c>
      <c r="B101" s="583"/>
      <c r="C101" s="584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</row>
    <row r="102" spans="1:265" x14ac:dyDescent="0.2">
      <c r="A102" s="113" t="s">
        <v>182</v>
      </c>
      <c r="B102" s="42" t="s">
        <v>228</v>
      </c>
      <c r="C102" s="114" t="s">
        <v>15</v>
      </c>
      <c r="D102" s="92" t="s">
        <v>183</v>
      </c>
      <c r="E102" s="92" t="s">
        <v>184</v>
      </c>
      <c r="F102" s="92" t="s">
        <v>122</v>
      </c>
      <c r="G102" s="92" t="s">
        <v>121</v>
      </c>
      <c r="H102" s="92" t="s">
        <v>109</v>
      </c>
      <c r="I102" s="92" t="s">
        <v>399</v>
      </c>
      <c r="J102" s="92" t="s">
        <v>169</v>
      </c>
      <c r="K102" s="92" t="s">
        <v>170</v>
      </c>
      <c r="L102" s="92" t="s">
        <v>21</v>
      </c>
      <c r="M102" s="92" t="s">
        <v>172</v>
      </c>
      <c r="N102" s="92" t="s">
        <v>169</v>
      </c>
      <c r="O102" s="92" t="s">
        <v>170</v>
      </c>
      <c r="P102" s="92" t="s">
        <v>46</v>
      </c>
      <c r="Q102" s="92" t="s">
        <v>171</v>
      </c>
      <c r="R102" s="92" t="s">
        <v>25</v>
      </c>
    </row>
    <row r="103" spans="1:265" ht="15.75" customHeight="1" x14ac:dyDescent="0.2">
      <c r="A103" s="51" t="s">
        <v>696</v>
      </c>
      <c r="B103" s="52"/>
      <c r="C103" s="115"/>
      <c r="D103" s="54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54"/>
    </row>
    <row r="104" spans="1:265" x14ac:dyDescent="0.2">
      <c r="A104" s="449" t="s">
        <v>563</v>
      </c>
      <c r="B104" s="448" t="s">
        <v>402</v>
      </c>
      <c r="C104" s="71" t="s">
        <v>97</v>
      </c>
      <c r="D104" s="70">
        <v>1</v>
      </c>
      <c r="E104" s="70" t="s">
        <v>80</v>
      </c>
      <c r="F104" s="70"/>
      <c r="G104" s="70"/>
      <c r="H104" s="70" t="s">
        <v>564</v>
      </c>
      <c r="I104" s="70"/>
      <c r="J104" s="70">
        <v>3.75</v>
      </c>
      <c r="K104" s="70"/>
      <c r="L104" s="56">
        <f>SUM(M104:Q104)</f>
        <v>5.625</v>
      </c>
      <c r="M104" s="56">
        <f>I104*2</f>
        <v>0</v>
      </c>
      <c r="N104" s="56">
        <f>J104*1.5</f>
        <v>5.625</v>
      </c>
      <c r="O104" s="56">
        <f>K104*1.25</f>
        <v>0</v>
      </c>
      <c r="P104" s="56">
        <f>F104*1</f>
        <v>0</v>
      </c>
      <c r="Q104" s="56">
        <f>G104*1.25</f>
        <v>0</v>
      </c>
      <c r="R104" s="56">
        <f>L104*34</f>
        <v>191.25</v>
      </c>
    </row>
    <row r="105" spans="1:265" x14ac:dyDescent="0.2">
      <c r="A105" s="444" t="s">
        <v>98</v>
      </c>
      <c r="B105" s="450" t="s">
        <v>402</v>
      </c>
      <c r="C105" s="94" t="s">
        <v>97</v>
      </c>
      <c r="D105" s="77">
        <v>1.5</v>
      </c>
      <c r="E105" s="77" t="s">
        <v>80</v>
      </c>
      <c r="F105" s="77"/>
      <c r="G105" s="77"/>
      <c r="H105" s="77" t="s">
        <v>566</v>
      </c>
      <c r="I105" s="77">
        <v>1.5</v>
      </c>
      <c r="J105" s="77">
        <v>1.25</v>
      </c>
      <c r="K105" s="77"/>
      <c r="L105" s="50">
        <f>SUM(M105:Q105)</f>
        <v>4.875</v>
      </c>
      <c r="M105" s="50">
        <f>I105*2</f>
        <v>3</v>
      </c>
      <c r="N105" s="50">
        <f>J105*1.5</f>
        <v>1.875</v>
      </c>
      <c r="O105" s="50">
        <f>K105*1.25</f>
        <v>0</v>
      </c>
      <c r="P105" s="50">
        <f>F105*1</f>
        <v>0</v>
      </c>
      <c r="Q105" s="50">
        <f>G105*1.25</f>
        <v>0</v>
      </c>
      <c r="R105" s="50">
        <f>L105*34</f>
        <v>165.75</v>
      </c>
    </row>
    <row r="106" spans="1:265" x14ac:dyDescent="0.2">
      <c r="A106" s="451" t="s">
        <v>158</v>
      </c>
      <c r="B106" s="450" t="s">
        <v>402</v>
      </c>
      <c r="C106" s="94" t="s">
        <v>97</v>
      </c>
      <c r="D106" s="342">
        <v>0.5</v>
      </c>
      <c r="E106" s="342" t="s">
        <v>80</v>
      </c>
      <c r="F106" s="342"/>
      <c r="G106" s="342"/>
      <c r="H106" s="342"/>
      <c r="I106" s="342">
        <v>0.5</v>
      </c>
      <c r="J106" s="342"/>
      <c r="K106" s="342"/>
      <c r="L106" s="50">
        <f>SUM(M106:Q106)</f>
        <v>1</v>
      </c>
      <c r="M106" s="50">
        <f>I106*2</f>
        <v>1</v>
      </c>
      <c r="N106" s="50">
        <f>J106*1.5</f>
        <v>0</v>
      </c>
      <c r="O106" s="50">
        <f>K106*1.25</f>
        <v>0</v>
      </c>
      <c r="P106" s="50">
        <f>F106*1</f>
        <v>0</v>
      </c>
      <c r="Q106" s="50">
        <f>G106*1.25</f>
        <v>0</v>
      </c>
      <c r="R106" s="50">
        <f>L106*34</f>
        <v>34</v>
      </c>
    </row>
    <row r="107" spans="1:265" x14ac:dyDescent="0.2">
      <c r="A107" s="445" t="s">
        <v>569</v>
      </c>
      <c r="B107" s="448" t="s">
        <v>694</v>
      </c>
      <c r="C107" s="94" t="s">
        <v>97</v>
      </c>
      <c r="D107" s="77">
        <v>1</v>
      </c>
      <c r="E107" s="341" t="s">
        <v>80</v>
      </c>
      <c r="F107" s="341"/>
      <c r="G107" s="341"/>
      <c r="H107" s="341" t="s">
        <v>566</v>
      </c>
      <c r="I107" s="77"/>
      <c r="J107" s="77">
        <v>3.75</v>
      </c>
      <c r="K107" s="341"/>
      <c r="L107" s="50">
        <f>SUM(M107:Q107)</f>
        <v>5.625</v>
      </c>
      <c r="M107" s="50">
        <f>I107*2</f>
        <v>0</v>
      </c>
      <c r="N107" s="50">
        <f>J107*1.5</f>
        <v>5.625</v>
      </c>
      <c r="O107" s="50">
        <f>K107*1.25</f>
        <v>0</v>
      </c>
      <c r="P107" s="50">
        <f>F107*1</f>
        <v>0</v>
      </c>
      <c r="Q107" s="50">
        <f>G107*1.25</f>
        <v>0</v>
      </c>
      <c r="R107" s="50">
        <f>L107*34</f>
        <v>191.25</v>
      </c>
    </row>
    <row r="108" spans="1:265" x14ac:dyDescent="0.2">
      <c r="A108" s="445" t="s">
        <v>43</v>
      </c>
      <c r="B108" s="448" t="s">
        <v>694</v>
      </c>
      <c r="C108" s="71" t="s">
        <v>97</v>
      </c>
      <c r="D108" s="70">
        <v>1</v>
      </c>
      <c r="E108" s="70" t="s">
        <v>80</v>
      </c>
      <c r="F108" s="70"/>
      <c r="G108" s="70"/>
      <c r="H108" s="70"/>
      <c r="I108" s="70">
        <v>1</v>
      </c>
      <c r="J108" s="70">
        <v>1.25</v>
      </c>
      <c r="K108" s="70"/>
      <c r="L108" s="56">
        <v>3.875</v>
      </c>
      <c r="M108" s="56">
        <v>2</v>
      </c>
      <c r="N108" s="56">
        <v>1.875</v>
      </c>
      <c r="O108" s="56">
        <v>0</v>
      </c>
      <c r="P108" s="56">
        <v>0</v>
      </c>
      <c r="Q108" s="56">
        <v>0</v>
      </c>
      <c r="R108" s="56">
        <v>131.75</v>
      </c>
    </row>
    <row r="109" spans="1:265" x14ac:dyDescent="0.2">
      <c r="A109" s="444" t="s">
        <v>695</v>
      </c>
      <c r="B109" s="448" t="s">
        <v>694</v>
      </c>
      <c r="C109" s="71" t="s">
        <v>97</v>
      </c>
      <c r="D109" s="77">
        <v>0.5</v>
      </c>
      <c r="E109" s="77" t="s">
        <v>80</v>
      </c>
      <c r="F109" s="77"/>
      <c r="G109" s="77"/>
      <c r="H109" s="77" t="s">
        <v>166</v>
      </c>
      <c r="I109" s="77">
        <v>0.5</v>
      </c>
      <c r="J109" s="77"/>
      <c r="K109" s="77">
        <v>2</v>
      </c>
      <c r="L109" s="50">
        <v>3.5</v>
      </c>
      <c r="M109" s="50">
        <v>1</v>
      </c>
      <c r="N109" s="56">
        <v>0</v>
      </c>
      <c r="O109" s="97">
        <v>2.5</v>
      </c>
      <c r="P109" s="50">
        <v>0</v>
      </c>
      <c r="Q109" s="50">
        <v>0</v>
      </c>
      <c r="R109" s="50">
        <v>119</v>
      </c>
    </row>
    <row r="110" spans="1:265" x14ac:dyDescent="0.2">
      <c r="A110" s="444" t="s">
        <v>570</v>
      </c>
      <c r="B110" s="448" t="s">
        <v>694</v>
      </c>
      <c r="C110" s="71" t="s">
        <v>97</v>
      </c>
      <c r="D110" s="77">
        <v>0.75</v>
      </c>
      <c r="E110" s="77" t="s">
        <v>80</v>
      </c>
      <c r="F110" s="77"/>
      <c r="G110" s="77"/>
      <c r="H110" s="77" t="s">
        <v>30</v>
      </c>
      <c r="I110" s="77">
        <v>0.5</v>
      </c>
      <c r="J110" s="77"/>
      <c r="K110" s="77">
        <v>4</v>
      </c>
      <c r="L110" s="50">
        <v>6.5</v>
      </c>
      <c r="M110" s="50">
        <v>1.5</v>
      </c>
      <c r="N110" s="50">
        <v>0</v>
      </c>
      <c r="O110" s="50">
        <v>5</v>
      </c>
      <c r="P110" s="50">
        <v>0</v>
      </c>
      <c r="Q110" s="50">
        <v>0</v>
      </c>
      <c r="R110" s="50">
        <v>221</v>
      </c>
    </row>
    <row r="111" spans="1:265" x14ac:dyDescent="0.2">
      <c r="A111" s="444" t="s">
        <v>175</v>
      </c>
      <c r="B111" s="448" t="s">
        <v>694</v>
      </c>
      <c r="C111" s="71" t="s">
        <v>97</v>
      </c>
      <c r="D111" s="77">
        <v>1</v>
      </c>
      <c r="E111" s="77" t="s">
        <v>80</v>
      </c>
      <c r="F111" s="77"/>
      <c r="G111" s="77"/>
      <c r="H111" s="77" t="s">
        <v>16</v>
      </c>
      <c r="I111" s="77">
        <v>1</v>
      </c>
      <c r="J111" s="77">
        <v>1.25</v>
      </c>
      <c r="K111" s="77"/>
      <c r="L111" s="50">
        <v>3.875</v>
      </c>
      <c r="M111" s="50">
        <v>2</v>
      </c>
      <c r="N111" s="56">
        <v>1.875</v>
      </c>
      <c r="O111" s="97">
        <v>0</v>
      </c>
      <c r="P111" s="50">
        <v>0</v>
      </c>
      <c r="Q111" s="50">
        <v>0</v>
      </c>
      <c r="R111" s="50">
        <v>131.75</v>
      </c>
    </row>
    <row r="112" spans="1:265" s="405" customFormat="1" x14ac:dyDescent="0.2">
      <c r="A112" s="51" t="s">
        <v>706</v>
      </c>
      <c r="B112" s="52"/>
      <c r="C112" s="115"/>
      <c r="D112" s="54"/>
      <c r="E112" s="54"/>
      <c r="F112" s="54"/>
      <c r="G112" s="54"/>
      <c r="H112" s="54"/>
      <c r="I112" s="54"/>
      <c r="J112" s="54"/>
      <c r="K112" s="54"/>
      <c r="L112" s="54">
        <f t="shared" ref="L112:Q112" si="59">SUM(L102:L109)</f>
        <v>24.5</v>
      </c>
      <c r="M112" s="54">
        <f t="shared" si="59"/>
        <v>7</v>
      </c>
      <c r="N112" s="54">
        <f t="shared" si="59"/>
        <v>15</v>
      </c>
      <c r="O112" s="54">
        <f t="shared" si="59"/>
        <v>2.5</v>
      </c>
      <c r="P112" s="54">
        <f t="shared" si="59"/>
        <v>0</v>
      </c>
      <c r="Q112" s="54">
        <f t="shared" si="59"/>
        <v>0</v>
      </c>
      <c r="R112" s="54">
        <f>L112*34</f>
        <v>833</v>
      </c>
      <c r="S112" s="72"/>
      <c r="T112" s="72"/>
      <c r="U112" s="72"/>
      <c r="V112" s="72"/>
      <c r="W112" s="72"/>
    </row>
    <row r="113" spans="1:265" s="405" customFormat="1" x14ac:dyDescent="0.2">
      <c r="A113" s="462" t="s">
        <v>707</v>
      </c>
      <c r="B113" s="448" t="s">
        <v>708</v>
      </c>
      <c r="C113" s="71" t="s">
        <v>97</v>
      </c>
      <c r="D113" s="77">
        <v>0.75</v>
      </c>
      <c r="E113" s="77" t="s">
        <v>80</v>
      </c>
      <c r="F113" s="77"/>
      <c r="G113" s="77"/>
      <c r="H113" s="77" t="s">
        <v>202</v>
      </c>
      <c r="I113" s="77">
        <v>1</v>
      </c>
      <c r="J113" s="77"/>
      <c r="K113" s="77">
        <v>6</v>
      </c>
      <c r="L113" s="50">
        <f>SUM(M113:P113)</f>
        <v>9.5</v>
      </c>
      <c r="M113" s="50">
        <f>I113*2</f>
        <v>2</v>
      </c>
      <c r="N113" s="50">
        <v>0</v>
      </c>
      <c r="O113" s="50">
        <f>K113+K113*25/100</f>
        <v>7.5</v>
      </c>
      <c r="P113" s="50">
        <v>0</v>
      </c>
      <c r="Q113" s="50">
        <v>0</v>
      </c>
      <c r="R113" s="50">
        <f>L113*34</f>
        <v>323</v>
      </c>
      <c r="S113" s="72"/>
      <c r="T113" s="72"/>
      <c r="U113" s="72"/>
      <c r="V113" s="72"/>
      <c r="W113" s="72"/>
    </row>
    <row r="114" spans="1:265" s="165" customFormat="1" x14ac:dyDescent="0.2">
      <c r="A114" s="461" t="s">
        <v>709</v>
      </c>
      <c r="B114" s="452" t="s">
        <v>229</v>
      </c>
      <c r="C114" s="453" t="s">
        <v>97</v>
      </c>
      <c r="D114" s="454">
        <v>2.5</v>
      </c>
      <c r="E114" s="452" t="s">
        <v>80</v>
      </c>
      <c r="F114" s="452"/>
      <c r="G114" s="452"/>
      <c r="H114" s="452" t="s">
        <v>206</v>
      </c>
      <c r="I114" s="457">
        <v>1.5</v>
      </c>
      <c r="J114" s="457">
        <v>2</v>
      </c>
      <c r="K114" s="455"/>
      <c r="L114" s="458">
        <f>SUM(M114:Q114)</f>
        <v>6</v>
      </c>
      <c r="M114" s="458">
        <f>I114*2</f>
        <v>3</v>
      </c>
      <c r="N114" s="458">
        <f>J114*1.5</f>
        <v>3</v>
      </c>
      <c r="O114" s="458">
        <f>K114*1.25</f>
        <v>0</v>
      </c>
      <c r="P114" s="458">
        <f>F114*1</f>
        <v>0</v>
      </c>
      <c r="Q114" s="459">
        <f>G114*1.25</f>
        <v>0</v>
      </c>
      <c r="R114" s="460">
        <f>L114*34</f>
        <v>204</v>
      </c>
      <c r="S114" s="456"/>
      <c r="T114" s="456"/>
      <c r="U114" s="456"/>
      <c r="V114" s="456"/>
      <c r="W114" s="456"/>
      <c r="X114" s="456"/>
      <c r="Y114" s="456"/>
      <c r="Z114" s="456"/>
      <c r="AA114" s="456"/>
      <c r="AB114" s="456"/>
      <c r="AC114" s="456"/>
      <c r="AD114" s="456"/>
      <c r="AE114" s="456"/>
      <c r="AF114" s="456"/>
      <c r="AG114" s="456"/>
      <c r="AH114" s="456"/>
      <c r="AI114" s="456"/>
      <c r="AJ114" s="456"/>
      <c r="AK114" s="456"/>
      <c r="AL114" s="456"/>
      <c r="AM114" s="456"/>
      <c r="AN114" s="456"/>
      <c r="AO114" s="456"/>
      <c r="AP114" s="456"/>
      <c r="AQ114" s="456"/>
      <c r="AR114" s="456"/>
      <c r="AS114" s="456"/>
      <c r="AT114" s="456"/>
      <c r="AU114" s="456"/>
      <c r="AV114" s="456"/>
      <c r="AW114" s="456"/>
      <c r="AX114" s="456"/>
      <c r="AY114" s="456"/>
      <c r="AZ114" s="456"/>
      <c r="BA114" s="456"/>
      <c r="BB114" s="456"/>
      <c r="BC114" s="456"/>
      <c r="BD114" s="456"/>
      <c r="BE114" s="456"/>
      <c r="BF114" s="456"/>
      <c r="BG114" s="456"/>
      <c r="BH114" s="456"/>
      <c r="BI114" s="456"/>
      <c r="BJ114" s="456"/>
      <c r="BK114" s="456"/>
      <c r="BL114" s="456"/>
      <c r="BM114" s="456"/>
      <c r="BN114" s="456"/>
      <c r="BO114" s="456"/>
      <c r="BP114" s="456"/>
      <c r="BQ114" s="456"/>
      <c r="BR114" s="456"/>
      <c r="BS114" s="456"/>
      <c r="BT114" s="456"/>
      <c r="BU114" s="456"/>
      <c r="BV114" s="456"/>
      <c r="BW114" s="456"/>
      <c r="BX114" s="456"/>
      <c r="BY114" s="456"/>
      <c r="BZ114" s="456"/>
      <c r="CA114" s="456"/>
      <c r="CB114" s="456"/>
      <c r="CC114" s="456"/>
      <c r="CD114" s="456"/>
      <c r="CE114" s="456"/>
      <c r="CF114" s="456"/>
      <c r="CG114" s="456"/>
      <c r="CH114" s="456"/>
      <c r="CI114" s="456"/>
      <c r="CJ114" s="456"/>
      <c r="CK114" s="456"/>
      <c r="CL114" s="456"/>
      <c r="CM114" s="456"/>
      <c r="CN114" s="456"/>
      <c r="CO114" s="456"/>
      <c r="CP114" s="456"/>
      <c r="CQ114" s="456"/>
      <c r="CR114" s="456"/>
      <c r="CS114" s="456"/>
      <c r="CT114" s="456"/>
      <c r="CU114" s="456"/>
      <c r="CV114" s="456"/>
      <c r="CW114" s="456"/>
      <c r="CX114" s="456"/>
      <c r="CY114" s="456"/>
      <c r="CZ114" s="456"/>
      <c r="DA114" s="456"/>
      <c r="DB114" s="456"/>
      <c r="DC114" s="456"/>
      <c r="DD114" s="456"/>
      <c r="DE114" s="456"/>
      <c r="DF114" s="456"/>
      <c r="DG114" s="456"/>
      <c r="DH114" s="456"/>
      <c r="DI114" s="456"/>
      <c r="DJ114" s="456"/>
      <c r="DK114" s="456"/>
      <c r="DL114" s="456"/>
      <c r="DM114" s="456"/>
      <c r="DN114" s="456"/>
      <c r="DO114" s="456"/>
      <c r="DP114" s="456"/>
      <c r="DQ114" s="456"/>
      <c r="DR114" s="456"/>
      <c r="DS114" s="456"/>
      <c r="DT114" s="456"/>
      <c r="DU114" s="456"/>
      <c r="DV114" s="456"/>
      <c r="DW114" s="456"/>
      <c r="DX114" s="456"/>
      <c r="DY114" s="456"/>
      <c r="DZ114" s="456"/>
      <c r="EA114" s="456"/>
      <c r="EB114" s="456"/>
      <c r="EC114" s="456"/>
      <c r="IV114" s="456"/>
      <c r="IW114" s="456"/>
      <c r="IX114" s="456"/>
      <c r="IY114" s="456"/>
      <c r="IZ114" s="456"/>
      <c r="JA114" s="456"/>
      <c r="JB114" s="456"/>
      <c r="JC114" s="456"/>
      <c r="JD114" s="456"/>
      <c r="JE114" s="456"/>
    </row>
    <row r="115" spans="1:265" x14ac:dyDescent="0.2">
      <c r="A115" s="51" t="s">
        <v>701</v>
      </c>
      <c r="B115" s="52"/>
      <c r="C115" s="115"/>
      <c r="D115" s="54"/>
      <c r="E115" s="54"/>
      <c r="F115" s="54"/>
      <c r="G115" s="54"/>
      <c r="H115" s="54"/>
      <c r="I115" s="54"/>
      <c r="J115" s="54"/>
      <c r="K115" s="54"/>
      <c r="L115" s="54">
        <f t="shared" ref="L115:Q115" si="60">SUM(L104:L111)</f>
        <v>34.875</v>
      </c>
      <c r="M115" s="54">
        <f t="shared" si="60"/>
        <v>10.5</v>
      </c>
      <c r="N115" s="54">
        <f t="shared" si="60"/>
        <v>16.875</v>
      </c>
      <c r="O115" s="54">
        <f t="shared" si="60"/>
        <v>7.5</v>
      </c>
      <c r="P115" s="54">
        <f t="shared" si="60"/>
        <v>0</v>
      </c>
      <c r="Q115" s="54">
        <f t="shared" si="60"/>
        <v>0</v>
      </c>
      <c r="R115" s="54">
        <f>L115*34</f>
        <v>1185.75</v>
      </c>
    </row>
    <row r="116" spans="1:265" s="464" customFormat="1" x14ac:dyDescent="0.2">
      <c r="A116" s="444" t="s">
        <v>189</v>
      </c>
      <c r="B116" s="100" t="s">
        <v>230</v>
      </c>
      <c r="C116" s="99" t="s">
        <v>97</v>
      </c>
      <c r="D116" s="100">
        <v>1</v>
      </c>
      <c r="E116" s="100" t="s">
        <v>82</v>
      </c>
      <c r="F116" s="100"/>
      <c r="G116" s="100"/>
      <c r="H116" s="100"/>
      <c r="I116" s="100">
        <v>1</v>
      </c>
      <c r="J116" s="100"/>
      <c r="K116" s="100"/>
      <c r="L116" s="100">
        <f t="shared" ref="L116:L126" si="61">SUM(M116:Q116)</f>
        <v>2</v>
      </c>
      <c r="M116" s="100">
        <f t="shared" ref="M116:M126" si="62">I116*2</f>
        <v>2</v>
      </c>
      <c r="N116" s="100">
        <f t="shared" ref="N116:N126" si="63">J116*1.5</f>
        <v>0</v>
      </c>
      <c r="O116" s="100">
        <f t="shared" ref="O116:O126" si="64">K116*1.25</f>
        <v>0</v>
      </c>
      <c r="P116" s="100">
        <f t="shared" ref="P116:P126" si="65">F116*1</f>
        <v>0</v>
      </c>
      <c r="Q116" s="100">
        <f t="shared" ref="Q116:Q126" si="66">G116*1.25</f>
        <v>0</v>
      </c>
      <c r="R116" s="100">
        <f t="shared" ref="R116:R127" si="67">L116*34</f>
        <v>68</v>
      </c>
      <c r="S116" s="72"/>
      <c r="T116" s="72"/>
      <c r="U116" s="72"/>
      <c r="V116" s="72"/>
      <c r="W116" s="72"/>
    </row>
    <row r="117" spans="1:265" x14ac:dyDescent="0.2">
      <c r="A117" s="444" t="s">
        <v>89</v>
      </c>
      <c r="B117" s="94" t="s">
        <v>229</v>
      </c>
      <c r="C117" s="94" t="s">
        <v>97</v>
      </c>
      <c r="D117" s="77">
        <f>51/34</f>
        <v>1.5</v>
      </c>
      <c r="E117" s="77" t="s">
        <v>82</v>
      </c>
      <c r="F117" s="77"/>
      <c r="G117" s="77"/>
      <c r="H117" s="77" t="s">
        <v>206</v>
      </c>
      <c r="I117" s="77">
        <v>0.5</v>
      </c>
      <c r="J117" s="77">
        <v>2</v>
      </c>
      <c r="K117" s="77"/>
      <c r="L117" s="50">
        <f t="shared" si="61"/>
        <v>4</v>
      </c>
      <c r="M117" s="50">
        <f t="shared" si="62"/>
        <v>1</v>
      </c>
      <c r="N117" s="50">
        <f t="shared" si="63"/>
        <v>3</v>
      </c>
      <c r="O117" s="50">
        <f t="shared" si="64"/>
        <v>0</v>
      </c>
      <c r="P117" s="50">
        <f t="shared" si="65"/>
        <v>0</v>
      </c>
      <c r="Q117" s="50">
        <f t="shared" si="66"/>
        <v>0</v>
      </c>
      <c r="R117" s="50">
        <f t="shared" si="67"/>
        <v>136</v>
      </c>
    </row>
    <row r="118" spans="1:265" s="96" customFormat="1" x14ac:dyDescent="0.2">
      <c r="A118" s="442" t="s">
        <v>699</v>
      </c>
      <c r="B118" s="94" t="s">
        <v>229</v>
      </c>
      <c r="C118" s="94" t="s">
        <v>97</v>
      </c>
      <c r="D118" s="70">
        <f>119/34</f>
        <v>3.5</v>
      </c>
      <c r="E118" s="70" t="s">
        <v>82</v>
      </c>
      <c r="F118" s="70"/>
      <c r="G118" s="70"/>
      <c r="H118" s="70"/>
      <c r="I118" s="70">
        <f>119/34</f>
        <v>3.5</v>
      </c>
      <c r="J118" s="70"/>
      <c r="K118" s="70"/>
      <c r="L118" s="56">
        <f t="shared" si="61"/>
        <v>7</v>
      </c>
      <c r="M118" s="56">
        <f t="shared" si="62"/>
        <v>7</v>
      </c>
      <c r="N118" s="56">
        <f t="shared" si="63"/>
        <v>0</v>
      </c>
      <c r="O118" s="56">
        <f t="shared" si="64"/>
        <v>0</v>
      </c>
      <c r="P118" s="56">
        <f t="shared" si="65"/>
        <v>0</v>
      </c>
      <c r="Q118" s="56">
        <f t="shared" si="66"/>
        <v>0</v>
      </c>
      <c r="R118" s="56">
        <f t="shared" si="67"/>
        <v>238</v>
      </c>
      <c r="S118" s="517"/>
      <c r="T118" s="517"/>
      <c r="U118" s="517"/>
      <c r="V118" s="517"/>
      <c r="W118" s="517"/>
      <c r="HX118" s="41"/>
      <c r="HY118" s="41"/>
      <c r="HZ118" s="41"/>
      <c r="IA118" s="41"/>
      <c r="IB118" s="41"/>
      <c r="IC118" s="41"/>
      <c r="ID118" s="41"/>
      <c r="IE118" s="41"/>
      <c r="IF118" s="41"/>
      <c r="IG118" s="41"/>
      <c r="IH118" s="41"/>
      <c r="II118" s="41"/>
      <c r="IJ118" s="41"/>
      <c r="IK118" s="41"/>
      <c r="IL118" s="41"/>
      <c r="IM118" s="41"/>
      <c r="IN118" s="41"/>
      <c r="IO118" s="41"/>
      <c r="IP118" s="41"/>
      <c r="IQ118" s="41"/>
      <c r="IR118" s="41"/>
      <c r="IS118" s="41"/>
      <c r="IT118" s="41"/>
      <c r="IU118" s="41"/>
      <c r="IV118" s="41"/>
      <c r="IW118" s="41"/>
    </row>
    <row r="119" spans="1:265" x14ac:dyDescent="0.2">
      <c r="A119" s="445" t="s">
        <v>157</v>
      </c>
      <c r="B119" s="70" t="s">
        <v>229</v>
      </c>
      <c r="C119" s="94" t="s">
        <v>97</v>
      </c>
      <c r="D119" s="70">
        <v>1.5</v>
      </c>
      <c r="E119" s="70" t="s">
        <v>82</v>
      </c>
      <c r="F119" s="70"/>
      <c r="G119" s="70"/>
      <c r="H119" s="70" t="s">
        <v>18</v>
      </c>
      <c r="I119" s="70">
        <v>1</v>
      </c>
      <c r="J119" s="70"/>
      <c r="K119" s="70">
        <v>2</v>
      </c>
      <c r="L119" s="56">
        <f t="shared" si="61"/>
        <v>4.5</v>
      </c>
      <c r="M119" s="56">
        <f t="shared" si="62"/>
        <v>2</v>
      </c>
      <c r="N119" s="56">
        <f t="shared" si="63"/>
        <v>0</v>
      </c>
      <c r="O119" s="56">
        <f t="shared" si="64"/>
        <v>2.5</v>
      </c>
      <c r="P119" s="56">
        <f t="shared" si="65"/>
        <v>0</v>
      </c>
      <c r="Q119" s="56">
        <f t="shared" si="66"/>
        <v>0</v>
      </c>
      <c r="R119" s="56">
        <f t="shared" si="67"/>
        <v>153</v>
      </c>
    </row>
    <row r="120" spans="1:265" x14ac:dyDescent="0.2">
      <c r="A120" s="444" t="s">
        <v>42</v>
      </c>
      <c r="B120" s="77" t="s">
        <v>229</v>
      </c>
      <c r="C120" s="94" t="s">
        <v>97</v>
      </c>
      <c r="D120" s="77">
        <v>1.5</v>
      </c>
      <c r="E120" s="70" t="s">
        <v>82</v>
      </c>
      <c r="F120" s="77"/>
      <c r="G120" s="77"/>
      <c r="H120" s="77" t="s">
        <v>201</v>
      </c>
      <c r="I120" s="77">
        <v>1</v>
      </c>
      <c r="J120" s="77">
        <v>1</v>
      </c>
      <c r="K120" s="77"/>
      <c r="L120" s="50">
        <f t="shared" si="61"/>
        <v>3.5</v>
      </c>
      <c r="M120" s="50">
        <f t="shared" si="62"/>
        <v>2</v>
      </c>
      <c r="N120" s="50">
        <f t="shared" si="63"/>
        <v>1.5</v>
      </c>
      <c r="O120" s="50">
        <f t="shared" si="64"/>
        <v>0</v>
      </c>
      <c r="P120" s="50">
        <f t="shared" si="65"/>
        <v>0</v>
      </c>
      <c r="Q120" s="50">
        <f t="shared" si="66"/>
        <v>0</v>
      </c>
      <c r="R120" s="50">
        <f t="shared" si="67"/>
        <v>119</v>
      </c>
    </row>
    <row r="121" spans="1:265" x14ac:dyDescent="0.2">
      <c r="A121" s="445" t="s">
        <v>200</v>
      </c>
      <c r="B121" s="70" t="s">
        <v>229</v>
      </c>
      <c r="C121" s="71" t="s">
        <v>97</v>
      </c>
      <c r="D121" s="70">
        <f>51/34</f>
        <v>1.5</v>
      </c>
      <c r="E121" s="70" t="s">
        <v>82</v>
      </c>
      <c r="F121" s="70"/>
      <c r="G121" s="70"/>
      <c r="H121" s="70" t="s">
        <v>201</v>
      </c>
      <c r="I121" s="70">
        <v>1</v>
      </c>
      <c r="J121" s="70">
        <v>1</v>
      </c>
      <c r="K121" s="70"/>
      <c r="L121" s="56">
        <f t="shared" si="61"/>
        <v>3.5</v>
      </c>
      <c r="M121" s="56">
        <f t="shared" si="62"/>
        <v>2</v>
      </c>
      <c r="N121" s="56">
        <f t="shared" si="63"/>
        <v>1.5</v>
      </c>
      <c r="O121" s="56">
        <f t="shared" si="64"/>
        <v>0</v>
      </c>
      <c r="P121" s="56">
        <f t="shared" si="65"/>
        <v>0</v>
      </c>
      <c r="Q121" s="56">
        <f t="shared" si="66"/>
        <v>0</v>
      </c>
      <c r="R121" s="56">
        <f t="shared" si="67"/>
        <v>119</v>
      </c>
    </row>
    <row r="122" spans="1:265" x14ac:dyDescent="0.2">
      <c r="A122" s="445" t="s">
        <v>41</v>
      </c>
      <c r="B122" s="70" t="s">
        <v>229</v>
      </c>
      <c r="C122" s="71" t="s">
        <v>97</v>
      </c>
      <c r="D122" s="70">
        <v>2</v>
      </c>
      <c r="E122" s="70" t="s">
        <v>82</v>
      </c>
      <c r="F122" s="70"/>
      <c r="G122" s="70"/>
      <c r="H122" s="70"/>
      <c r="I122" s="70">
        <v>2</v>
      </c>
      <c r="J122" s="70"/>
      <c r="K122" s="70"/>
      <c r="L122" s="56">
        <f t="shared" si="61"/>
        <v>4</v>
      </c>
      <c r="M122" s="56">
        <f t="shared" si="62"/>
        <v>4</v>
      </c>
      <c r="N122" s="56">
        <f t="shared" si="63"/>
        <v>0</v>
      </c>
      <c r="O122" s="56">
        <f t="shared" si="64"/>
        <v>0</v>
      </c>
      <c r="P122" s="56">
        <f t="shared" si="65"/>
        <v>0</v>
      </c>
      <c r="Q122" s="56">
        <f t="shared" si="66"/>
        <v>0</v>
      </c>
      <c r="R122" s="56">
        <f t="shared" si="67"/>
        <v>136</v>
      </c>
    </row>
    <row r="123" spans="1:265" s="464" customFormat="1" x14ac:dyDescent="0.2">
      <c r="A123" s="445" t="s">
        <v>43</v>
      </c>
      <c r="B123" s="73" t="s">
        <v>229</v>
      </c>
      <c r="C123" s="99" t="s">
        <v>97</v>
      </c>
      <c r="D123" s="73">
        <v>2</v>
      </c>
      <c r="E123" s="73" t="s">
        <v>82</v>
      </c>
      <c r="F123" s="73"/>
      <c r="G123" s="73"/>
      <c r="H123" s="73" t="s">
        <v>201</v>
      </c>
      <c r="I123" s="73">
        <v>1.5</v>
      </c>
      <c r="J123" s="73">
        <v>1</v>
      </c>
      <c r="K123" s="73"/>
      <c r="L123" s="73">
        <f t="shared" si="61"/>
        <v>4.5</v>
      </c>
      <c r="M123" s="73">
        <f t="shared" si="62"/>
        <v>3</v>
      </c>
      <c r="N123" s="73">
        <f t="shared" si="63"/>
        <v>1.5</v>
      </c>
      <c r="O123" s="73">
        <f t="shared" si="64"/>
        <v>0</v>
      </c>
      <c r="P123" s="73">
        <f t="shared" si="65"/>
        <v>0</v>
      </c>
      <c r="Q123" s="73">
        <f t="shared" si="66"/>
        <v>0</v>
      </c>
      <c r="R123" s="73">
        <f t="shared" si="67"/>
        <v>153</v>
      </c>
      <c r="S123" s="72"/>
      <c r="T123" s="72"/>
      <c r="U123" s="72"/>
      <c r="V123" s="72"/>
      <c r="W123" s="72"/>
    </row>
    <row r="124" spans="1:265" x14ac:dyDescent="0.2">
      <c r="A124" s="444" t="s">
        <v>167</v>
      </c>
      <c r="B124" s="77" t="s">
        <v>229</v>
      </c>
      <c r="C124" s="94" t="s">
        <v>97</v>
      </c>
      <c r="D124" s="77">
        <v>1.5</v>
      </c>
      <c r="E124" s="70" t="s">
        <v>82</v>
      </c>
      <c r="F124" s="77"/>
      <c r="G124" s="77"/>
      <c r="H124" s="77" t="s">
        <v>201</v>
      </c>
      <c r="I124" s="77">
        <v>1</v>
      </c>
      <c r="J124" s="77">
        <v>1</v>
      </c>
      <c r="K124" s="77"/>
      <c r="L124" s="50">
        <f t="shared" si="61"/>
        <v>3.5</v>
      </c>
      <c r="M124" s="50">
        <f t="shared" si="62"/>
        <v>2</v>
      </c>
      <c r="N124" s="50">
        <f t="shared" si="63"/>
        <v>1.5</v>
      </c>
      <c r="O124" s="50">
        <f t="shared" si="64"/>
        <v>0</v>
      </c>
      <c r="P124" s="50">
        <f t="shared" si="65"/>
        <v>0</v>
      </c>
      <c r="Q124" s="50">
        <f t="shared" si="66"/>
        <v>0</v>
      </c>
      <c r="R124" s="50">
        <f t="shared" si="67"/>
        <v>119</v>
      </c>
    </row>
    <row r="125" spans="1:265" x14ac:dyDescent="0.2">
      <c r="A125" s="444" t="s">
        <v>60</v>
      </c>
      <c r="B125" s="77" t="s">
        <v>229</v>
      </c>
      <c r="C125" s="94" t="s">
        <v>97</v>
      </c>
      <c r="D125" s="77">
        <v>2</v>
      </c>
      <c r="E125" s="77" t="s">
        <v>82</v>
      </c>
      <c r="F125" s="77"/>
      <c r="G125" s="77"/>
      <c r="H125" s="77" t="s">
        <v>201</v>
      </c>
      <c r="I125" s="77">
        <v>1.5</v>
      </c>
      <c r="J125" s="77">
        <v>1</v>
      </c>
      <c r="K125" s="77"/>
      <c r="L125" s="50">
        <f t="shared" si="61"/>
        <v>4.5</v>
      </c>
      <c r="M125" s="50">
        <f t="shared" si="62"/>
        <v>3</v>
      </c>
      <c r="N125" s="50">
        <f t="shared" si="63"/>
        <v>1.5</v>
      </c>
      <c r="O125" s="50">
        <f t="shared" si="64"/>
        <v>0</v>
      </c>
      <c r="P125" s="50">
        <f t="shared" si="65"/>
        <v>0</v>
      </c>
      <c r="Q125" s="50">
        <f t="shared" si="66"/>
        <v>0</v>
      </c>
      <c r="R125" s="50">
        <f t="shared" si="67"/>
        <v>153</v>
      </c>
    </row>
    <row r="126" spans="1:265" x14ac:dyDescent="0.2">
      <c r="A126" s="444" t="s">
        <v>162</v>
      </c>
      <c r="B126" s="77" t="s">
        <v>229</v>
      </c>
      <c r="C126" s="94" t="s">
        <v>97</v>
      </c>
      <c r="D126" s="77">
        <f>51/34</f>
        <v>1.5</v>
      </c>
      <c r="E126" s="77" t="s">
        <v>82</v>
      </c>
      <c r="F126" s="77"/>
      <c r="G126" s="77"/>
      <c r="H126" s="77" t="s">
        <v>201</v>
      </c>
      <c r="I126" s="77">
        <v>1</v>
      </c>
      <c r="J126" s="77">
        <v>1</v>
      </c>
      <c r="K126" s="77"/>
      <c r="L126" s="50">
        <f t="shared" si="61"/>
        <v>3.5</v>
      </c>
      <c r="M126" s="50">
        <f t="shared" si="62"/>
        <v>2</v>
      </c>
      <c r="N126" s="50">
        <f t="shared" si="63"/>
        <v>1.5</v>
      </c>
      <c r="O126" s="50">
        <f t="shared" si="64"/>
        <v>0</v>
      </c>
      <c r="P126" s="50">
        <f t="shared" si="65"/>
        <v>0</v>
      </c>
      <c r="Q126" s="50">
        <f t="shared" si="66"/>
        <v>0</v>
      </c>
      <c r="R126" s="50">
        <f t="shared" si="67"/>
        <v>119</v>
      </c>
    </row>
    <row r="127" spans="1:265" x14ac:dyDescent="0.2">
      <c r="A127" s="51" t="s">
        <v>700</v>
      </c>
      <c r="B127" s="52"/>
      <c r="C127" s="115"/>
      <c r="D127" s="54"/>
      <c r="E127" s="54"/>
      <c r="F127" s="54"/>
      <c r="G127" s="54"/>
      <c r="H127" s="54"/>
      <c r="I127" s="54"/>
      <c r="J127" s="54"/>
      <c r="K127" s="54"/>
      <c r="L127" s="54">
        <f t="shared" ref="L127:Q127" si="68">SUM(L116:L126)</f>
        <v>44.5</v>
      </c>
      <c r="M127" s="54">
        <f t="shared" si="68"/>
        <v>30</v>
      </c>
      <c r="N127" s="54">
        <f t="shared" si="68"/>
        <v>12</v>
      </c>
      <c r="O127" s="54">
        <f t="shared" si="68"/>
        <v>2.5</v>
      </c>
      <c r="P127" s="54">
        <f t="shared" si="68"/>
        <v>0</v>
      </c>
      <c r="Q127" s="54">
        <f t="shared" si="68"/>
        <v>0</v>
      </c>
      <c r="R127" s="54">
        <f t="shared" si="67"/>
        <v>1513</v>
      </c>
    </row>
    <row r="128" spans="1:265" x14ac:dyDescent="0.2">
      <c r="A128" s="444" t="s">
        <v>117</v>
      </c>
      <c r="B128" s="448" t="s">
        <v>402</v>
      </c>
      <c r="C128" s="94" t="s">
        <v>97</v>
      </c>
      <c r="D128" s="77">
        <v>1</v>
      </c>
      <c r="E128" s="77" t="s">
        <v>82</v>
      </c>
      <c r="F128" s="77"/>
      <c r="G128" s="77"/>
      <c r="H128" s="77"/>
      <c r="I128" s="77">
        <v>1</v>
      </c>
      <c r="J128" s="77"/>
      <c r="K128" s="77"/>
      <c r="L128" s="50">
        <f>SUM(M128:Q128)</f>
        <v>2</v>
      </c>
      <c r="M128" s="50">
        <f>I128*2</f>
        <v>2</v>
      </c>
      <c r="N128" s="50">
        <f>J128*1.5</f>
        <v>0</v>
      </c>
      <c r="O128" s="50">
        <f>K128*1.25</f>
        <v>0</v>
      </c>
      <c r="P128" s="50">
        <f>F128*1</f>
        <v>0</v>
      </c>
      <c r="Q128" s="50">
        <f>G128*1.25</f>
        <v>0</v>
      </c>
      <c r="R128" s="50">
        <f>L128*34</f>
        <v>68</v>
      </c>
    </row>
    <row r="129" spans="1:257" x14ac:dyDescent="0.2">
      <c r="A129" s="442" t="s">
        <v>698</v>
      </c>
      <c r="B129" s="94" t="s">
        <v>230</v>
      </c>
      <c r="C129" s="94" t="s">
        <v>97</v>
      </c>
      <c r="D129" s="77">
        <f>51/34</f>
        <v>1.5</v>
      </c>
      <c r="E129" s="77" t="s">
        <v>78</v>
      </c>
      <c r="F129" s="77"/>
      <c r="G129" s="77"/>
      <c r="H129" s="77" t="s">
        <v>201</v>
      </c>
      <c r="I129" s="77">
        <v>1</v>
      </c>
      <c r="J129" s="77">
        <v>1</v>
      </c>
      <c r="K129" s="77"/>
      <c r="L129" s="50">
        <f t="shared" ref="L129:L141" si="69">SUM(M129:Q129)</f>
        <v>3.5</v>
      </c>
      <c r="M129" s="50">
        <f t="shared" ref="M129:M141" si="70">I129*2</f>
        <v>2</v>
      </c>
      <c r="N129" s="56">
        <f t="shared" ref="N129:N141" si="71">J129*1.5</f>
        <v>1.5</v>
      </c>
      <c r="O129" s="97">
        <f t="shared" ref="O129:O141" si="72">K129*1.25</f>
        <v>0</v>
      </c>
      <c r="P129" s="50">
        <f t="shared" ref="P129:P141" si="73">F129*1</f>
        <v>0</v>
      </c>
      <c r="Q129" s="50">
        <f t="shared" ref="Q129:Q141" si="74">G129*1.25</f>
        <v>0</v>
      </c>
      <c r="R129" s="50">
        <f t="shared" ref="R129:R142" si="75">L129*34</f>
        <v>119</v>
      </c>
    </row>
    <row r="130" spans="1:257" x14ac:dyDescent="0.2">
      <c r="A130" s="444" t="s">
        <v>130</v>
      </c>
      <c r="B130" s="77" t="s">
        <v>229</v>
      </c>
      <c r="C130" s="94" t="s">
        <v>97</v>
      </c>
      <c r="D130" s="77">
        <v>2</v>
      </c>
      <c r="E130" s="77" t="s">
        <v>78</v>
      </c>
      <c r="F130" s="77"/>
      <c r="G130" s="77"/>
      <c r="H130" s="77" t="s">
        <v>166</v>
      </c>
      <c r="I130" s="77">
        <v>1.5</v>
      </c>
      <c r="J130" s="77"/>
      <c r="K130" s="77">
        <v>2</v>
      </c>
      <c r="L130" s="50">
        <f t="shared" si="69"/>
        <v>5.5</v>
      </c>
      <c r="M130" s="50">
        <f t="shared" si="70"/>
        <v>3</v>
      </c>
      <c r="N130" s="50">
        <f t="shared" si="71"/>
        <v>0</v>
      </c>
      <c r="O130" s="50">
        <f t="shared" si="72"/>
        <v>2.5</v>
      </c>
      <c r="P130" s="50">
        <f t="shared" si="73"/>
        <v>0</v>
      </c>
      <c r="Q130" s="50">
        <f t="shared" si="74"/>
        <v>0</v>
      </c>
      <c r="R130" s="50">
        <f t="shared" si="75"/>
        <v>187</v>
      </c>
    </row>
    <row r="131" spans="1:257" x14ac:dyDescent="0.2">
      <c r="A131" s="444" t="s">
        <v>193</v>
      </c>
      <c r="B131" s="77" t="s">
        <v>229</v>
      </c>
      <c r="C131" s="94" t="s">
        <v>97</v>
      </c>
      <c r="D131" s="77">
        <v>2</v>
      </c>
      <c r="E131" s="77" t="s">
        <v>78</v>
      </c>
      <c r="F131" s="77"/>
      <c r="G131" s="77"/>
      <c r="H131" s="77" t="s">
        <v>18</v>
      </c>
      <c r="I131" s="77">
        <v>1.5</v>
      </c>
      <c r="J131" s="77"/>
      <c r="K131" s="77">
        <f>4*0.5</f>
        <v>2</v>
      </c>
      <c r="L131" s="50">
        <f t="shared" si="69"/>
        <v>5.5</v>
      </c>
      <c r="M131" s="50">
        <f t="shared" si="70"/>
        <v>3</v>
      </c>
      <c r="N131" s="50">
        <f t="shared" si="71"/>
        <v>0</v>
      </c>
      <c r="O131" s="50">
        <f t="shared" si="72"/>
        <v>2.5</v>
      </c>
      <c r="P131" s="50">
        <f t="shared" si="73"/>
        <v>0</v>
      </c>
      <c r="Q131" s="50">
        <f t="shared" si="74"/>
        <v>0</v>
      </c>
      <c r="R131" s="50">
        <f t="shared" si="75"/>
        <v>187</v>
      </c>
    </row>
    <row r="132" spans="1:257" x14ac:dyDescent="0.2">
      <c r="A132" s="444" t="s">
        <v>73</v>
      </c>
      <c r="B132" s="94" t="s">
        <v>229</v>
      </c>
      <c r="C132" s="94" t="s">
        <v>97</v>
      </c>
      <c r="D132" s="77">
        <v>2</v>
      </c>
      <c r="E132" s="77" t="s">
        <v>78</v>
      </c>
      <c r="F132" s="77"/>
      <c r="G132" s="77"/>
      <c r="H132" s="77" t="s">
        <v>201</v>
      </c>
      <c r="I132" s="77">
        <v>1.5</v>
      </c>
      <c r="J132" s="77">
        <v>1</v>
      </c>
      <c r="K132" s="77"/>
      <c r="L132" s="50">
        <f t="shared" si="69"/>
        <v>4.5</v>
      </c>
      <c r="M132" s="50">
        <f t="shared" si="70"/>
        <v>3</v>
      </c>
      <c r="N132" s="50">
        <f t="shared" si="71"/>
        <v>1.5</v>
      </c>
      <c r="O132" s="50">
        <f t="shared" si="72"/>
        <v>0</v>
      </c>
      <c r="P132" s="50">
        <f t="shared" si="73"/>
        <v>0</v>
      </c>
      <c r="Q132" s="50">
        <f t="shared" si="74"/>
        <v>0</v>
      </c>
      <c r="R132" s="50">
        <f t="shared" si="75"/>
        <v>153</v>
      </c>
    </row>
    <row r="133" spans="1:257" x14ac:dyDescent="0.2">
      <c r="A133" s="444" t="s">
        <v>72</v>
      </c>
      <c r="B133" s="77" t="s">
        <v>230</v>
      </c>
      <c r="C133" s="94" t="s">
        <v>97</v>
      </c>
      <c r="D133" s="77">
        <f>51/34</f>
        <v>1.5</v>
      </c>
      <c r="E133" s="77" t="s">
        <v>78</v>
      </c>
      <c r="F133" s="77"/>
      <c r="G133" s="77"/>
      <c r="H133" s="77" t="s">
        <v>201</v>
      </c>
      <c r="I133" s="77">
        <v>1</v>
      </c>
      <c r="J133" s="77">
        <v>1</v>
      </c>
      <c r="K133" s="77"/>
      <c r="L133" s="50">
        <f t="shared" si="69"/>
        <v>3.5</v>
      </c>
      <c r="M133" s="50">
        <f t="shared" si="70"/>
        <v>2</v>
      </c>
      <c r="N133" s="50">
        <f t="shared" si="71"/>
        <v>1.5</v>
      </c>
      <c r="O133" s="50">
        <f t="shared" si="72"/>
        <v>0</v>
      </c>
      <c r="P133" s="50">
        <f t="shared" si="73"/>
        <v>0</v>
      </c>
      <c r="Q133" s="50">
        <f t="shared" si="74"/>
        <v>0</v>
      </c>
      <c r="R133" s="50">
        <f t="shared" si="75"/>
        <v>119</v>
      </c>
    </row>
    <row r="134" spans="1:257" s="96" customFormat="1" x14ac:dyDescent="0.2">
      <c r="A134" s="442" t="s">
        <v>462</v>
      </c>
      <c r="B134" s="94" t="s">
        <v>229</v>
      </c>
      <c r="C134" s="116" t="s">
        <v>97</v>
      </c>
      <c r="D134" s="77">
        <v>4</v>
      </c>
      <c r="E134" s="77" t="s">
        <v>78</v>
      </c>
      <c r="F134" s="77"/>
      <c r="G134" s="77"/>
      <c r="H134" s="77" t="s">
        <v>201</v>
      </c>
      <c r="I134" s="77">
        <f>119/34</f>
        <v>3.5</v>
      </c>
      <c r="J134" s="77">
        <v>1</v>
      </c>
      <c r="K134" s="77"/>
      <c r="L134" s="50">
        <f t="shared" si="69"/>
        <v>8.5</v>
      </c>
      <c r="M134" s="50">
        <f t="shared" si="70"/>
        <v>7</v>
      </c>
      <c r="N134" s="56">
        <f t="shared" si="71"/>
        <v>1.5</v>
      </c>
      <c r="O134" s="97">
        <f t="shared" si="72"/>
        <v>0</v>
      </c>
      <c r="P134" s="50">
        <f t="shared" si="73"/>
        <v>0</v>
      </c>
      <c r="Q134" s="50">
        <f t="shared" si="74"/>
        <v>0</v>
      </c>
      <c r="R134" s="50">
        <f t="shared" si="75"/>
        <v>289</v>
      </c>
      <c r="S134" s="517"/>
      <c r="T134" s="517"/>
      <c r="U134" s="517"/>
      <c r="V134" s="517"/>
      <c r="W134" s="517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  <c r="IV134" s="41"/>
      <c r="IW134" s="117"/>
    </row>
    <row r="135" spans="1:257" x14ac:dyDescent="0.2">
      <c r="A135" s="444" t="s">
        <v>71</v>
      </c>
      <c r="B135" s="77" t="s">
        <v>229</v>
      </c>
      <c r="C135" s="94" t="s">
        <v>97</v>
      </c>
      <c r="D135" s="77">
        <v>2</v>
      </c>
      <c r="E135" s="77" t="s">
        <v>78</v>
      </c>
      <c r="F135" s="77"/>
      <c r="G135" s="77"/>
      <c r="H135" s="77"/>
      <c r="I135" s="77">
        <v>2</v>
      </c>
      <c r="J135" s="77"/>
      <c r="K135" s="77"/>
      <c r="L135" s="50">
        <f t="shared" si="69"/>
        <v>4</v>
      </c>
      <c r="M135" s="50">
        <f t="shared" si="70"/>
        <v>4</v>
      </c>
      <c r="N135" s="50">
        <f t="shared" si="71"/>
        <v>0</v>
      </c>
      <c r="O135" s="50">
        <f t="shared" si="72"/>
        <v>0</v>
      </c>
      <c r="P135" s="50">
        <f t="shared" si="73"/>
        <v>0</v>
      </c>
      <c r="Q135" s="50">
        <f t="shared" si="74"/>
        <v>0</v>
      </c>
      <c r="R135" s="50">
        <f t="shared" si="75"/>
        <v>136</v>
      </c>
    </row>
    <row r="136" spans="1:257" x14ac:dyDescent="0.2">
      <c r="A136" s="444" t="s">
        <v>108</v>
      </c>
      <c r="B136" s="77" t="s">
        <v>230</v>
      </c>
      <c r="C136" s="94" t="s">
        <v>97</v>
      </c>
      <c r="D136" s="70">
        <f>51/34</f>
        <v>1.5</v>
      </c>
      <c r="E136" s="70" t="s">
        <v>78</v>
      </c>
      <c r="F136" s="70"/>
      <c r="G136" s="70"/>
      <c r="H136" s="70" t="s">
        <v>201</v>
      </c>
      <c r="I136" s="70">
        <v>1</v>
      </c>
      <c r="J136" s="70">
        <v>1</v>
      </c>
      <c r="K136" s="70"/>
      <c r="L136" s="56">
        <f t="shared" si="69"/>
        <v>3.5</v>
      </c>
      <c r="M136" s="56">
        <f t="shared" si="70"/>
        <v>2</v>
      </c>
      <c r="N136" s="56">
        <f t="shared" si="71"/>
        <v>1.5</v>
      </c>
      <c r="O136" s="56">
        <f t="shared" si="72"/>
        <v>0</v>
      </c>
      <c r="P136" s="56">
        <f t="shared" si="73"/>
        <v>0</v>
      </c>
      <c r="Q136" s="56">
        <f t="shared" si="74"/>
        <v>0</v>
      </c>
      <c r="R136" s="56">
        <f t="shared" si="75"/>
        <v>119</v>
      </c>
    </row>
    <row r="137" spans="1:257" x14ac:dyDescent="0.2">
      <c r="A137" s="445" t="s">
        <v>74</v>
      </c>
      <c r="B137" s="70" t="s">
        <v>229</v>
      </c>
      <c r="C137" s="71" t="s">
        <v>97</v>
      </c>
      <c r="D137" s="70">
        <v>4</v>
      </c>
      <c r="E137" s="70" t="s">
        <v>78</v>
      </c>
      <c r="F137" s="70"/>
      <c r="G137" s="70"/>
      <c r="H137" s="70"/>
      <c r="I137" s="70">
        <v>4</v>
      </c>
      <c r="J137" s="70"/>
      <c r="K137" s="70"/>
      <c r="L137" s="56">
        <f t="shared" si="69"/>
        <v>8</v>
      </c>
      <c r="M137" s="56">
        <f t="shared" si="70"/>
        <v>8</v>
      </c>
      <c r="N137" s="56">
        <f t="shared" si="71"/>
        <v>0</v>
      </c>
      <c r="O137" s="56">
        <f t="shared" si="72"/>
        <v>0</v>
      </c>
      <c r="P137" s="56">
        <f t="shared" si="73"/>
        <v>0</v>
      </c>
      <c r="Q137" s="56">
        <f t="shared" si="74"/>
        <v>0</v>
      </c>
      <c r="R137" s="56">
        <f t="shared" si="75"/>
        <v>272</v>
      </c>
    </row>
    <row r="138" spans="1:257" s="96" customFormat="1" x14ac:dyDescent="0.2">
      <c r="A138" s="442" t="s">
        <v>697</v>
      </c>
      <c r="B138" s="94" t="s">
        <v>230</v>
      </c>
      <c r="C138" s="116" t="s">
        <v>97</v>
      </c>
      <c r="D138" s="77">
        <v>2</v>
      </c>
      <c r="E138" s="77" t="s">
        <v>78</v>
      </c>
      <c r="F138" s="77"/>
      <c r="G138" s="77"/>
      <c r="H138" s="77" t="s">
        <v>166</v>
      </c>
      <c r="I138" s="77">
        <v>1.5</v>
      </c>
      <c r="J138" s="77"/>
      <c r="K138" s="77">
        <v>2</v>
      </c>
      <c r="L138" s="50">
        <f t="shared" si="69"/>
        <v>5.5</v>
      </c>
      <c r="M138" s="50">
        <f t="shared" si="70"/>
        <v>3</v>
      </c>
      <c r="N138" s="56">
        <f t="shared" si="71"/>
        <v>0</v>
      </c>
      <c r="O138" s="97">
        <f t="shared" si="72"/>
        <v>2.5</v>
      </c>
      <c r="P138" s="50">
        <f t="shared" si="73"/>
        <v>0</v>
      </c>
      <c r="Q138" s="50">
        <f t="shared" si="74"/>
        <v>0</v>
      </c>
      <c r="R138" s="50">
        <f t="shared" si="75"/>
        <v>187</v>
      </c>
      <c r="S138" s="517"/>
      <c r="T138" s="517"/>
      <c r="U138" s="517"/>
      <c r="V138" s="517"/>
      <c r="W138" s="517"/>
      <c r="HX138" s="41"/>
      <c r="HY138" s="41"/>
      <c r="HZ138" s="41"/>
      <c r="IA138" s="41"/>
      <c r="IB138" s="41"/>
      <c r="IC138" s="41"/>
      <c r="ID138" s="41"/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  <c r="IV138" s="41"/>
      <c r="IW138" s="117"/>
    </row>
    <row r="139" spans="1:257" x14ac:dyDescent="0.2">
      <c r="A139" s="444" t="s">
        <v>17</v>
      </c>
      <c r="B139" s="77" t="s">
        <v>229</v>
      </c>
      <c r="C139" s="94" t="s">
        <v>97</v>
      </c>
      <c r="D139" s="77">
        <v>2</v>
      </c>
      <c r="E139" s="77" t="s">
        <v>78</v>
      </c>
      <c r="F139" s="77"/>
      <c r="G139" s="77"/>
      <c r="H139" s="77" t="s">
        <v>201</v>
      </c>
      <c r="I139" s="77">
        <v>1.5</v>
      </c>
      <c r="J139" s="77">
        <v>1</v>
      </c>
      <c r="K139" s="77"/>
      <c r="L139" s="50">
        <f t="shared" si="69"/>
        <v>4.5</v>
      </c>
      <c r="M139" s="50">
        <f t="shared" si="70"/>
        <v>3</v>
      </c>
      <c r="N139" s="50">
        <f t="shared" si="71"/>
        <v>1.5</v>
      </c>
      <c r="O139" s="50">
        <f t="shared" si="72"/>
        <v>0</v>
      </c>
      <c r="P139" s="50">
        <f t="shared" si="73"/>
        <v>0</v>
      </c>
      <c r="Q139" s="50">
        <f t="shared" si="74"/>
        <v>0</v>
      </c>
      <c r="R139" s="50">
        <f t="shared" si="75"/>
        <v>153</v>
      </c>
    </row>
    <row r="140" spans="1:257" x14ac:dyDescent="0.2">
      <c r="A140" s="445" t="s">
        <v>150</v>
      </c>
      <c r="B140" s="70" t="s">
        <v>230</v>
      </c>
      <c r="C140" s="71" t="s">
        <v>97</v>
      </c>
      <c r="D140" s="70">
        <f>51/34</f>
        <v>1.5</v>
      </c>
      <c r="E140" s="70" t="s">
        <v>78</v>
      </c>
      <c r="F140" s="70"/>
      <c r="G140" s="70"/>
      <c r="H140" s="70" t="s">
        <v>201</v>
      </c>
      <c r="I140" s="70">
        <v>1</v>
      </c>
      <c r="J140" s="70">
        <v>1</v>
      </c>
      <c r="K140" s="70"/>
      <c r="L140" s="56">
        <f t="shared" si="69"/>
        <v>3.5</v>
      </c>
      <c r="M140" s="56">
        <f t="shared" si="70"/>
        <v>2</v>
      </c>
      <c r="N140" s="56">
        <f t="shared" si="71"/>
        <v>1.5</v>
      </c>
      <c r="O140" s="56">
        <f t="shared" si="72"/>
        <v>0</v>
      </c>
      <c r="P140" s="56">
        <f t="shared" si="73"/>
        <v>0</v>
      </c>
      <c r="Q140" s="56">
        <f t="shared" si="74"/>
        <v>0</v>
      </c>
      <c r="R140" s="56">
        <f t="shared" si="75"/>
        <v>119</v>
      </c>
    </row>
    <row r="141" spans="1:257" x14ac:dyDescent="0.2">
      <c r="A141" s="445" t="s">
        <v>175</v>
      </c>
      <c r="B141" s="70" t="s">
        <v>230</v>
      </c>
      <c r="C141" s="71" t="s">
        <v>97</v>
      </c>
      <c r="D141" s="70">
        <f>51/34</f>
        <v>1.5</v>
      </c>
      <c r="E141" s="70" t="s">
        <v>78</v>
      </c>
      <c r="F141" s="70"/>
      <c r="G141" s="70"/>
      <c r="H141" s="70" t="s">
        <v>201</v>
      </c>
      <c r="I141" s="70">
        <v>1</v>
      </c>
      <c r="J141" s="70">
        <v>1</v>
      </c>
      <c r="K141" s="70"/>
      <c r="L141" s="56">
        <f t="shared" si="69"/>
        <v>3.5</v>
      </c>
      <c r="M141" s="56">
        <f t="shared" si="70"/>
        <v>2</v>
      </c>
      <c r="N141" s="56">
        <f t="shared" si="71"/>
        <v>1.5</v>
      </c>
      <c r="O141" s="56">
        <f t="shared" si="72"/>
        <v>0</v>
      </c>
      <c r="P141" s="56">
        <f t="shared" si="73"/>
        <v>0</v>
      </c>
      <c r="Q141" s="56">
        <f t="shared" si="74"/>
        <v>0</v>
      </c>
      <c r="R141" s="56">
        <f t="shared" si="75"/>
        <v>119</v>
      </c>
    </row>
    <row r="142" spans="1:257" x14ac:dyDescent="0.2">
      <c r="A142" s="51" t="s">
        <v>702</v>
      </c>
      <c r="B142" s="52"/>
      <c r="C142" s="115"/>
      <c r="D142" s="54"/>
      <c r="E142" s="54"/>
      <c r="F142" s="54"/>
      <c r="G142" s="54"/>
      <c r="H142" s="54"/>
      <c r="I142" s="54"/>
      <c r="J142" s="54"/>
      <c r="K142" s="54"/>
      <c r="L142" s="54">
        <f t="shared" ref="L142:Q142" si="76">SUM(L129:L141)</f>
        <v>63.5</v>
      </c>
      <c r="M142" s="54">
        <f t="shared" si="76"/>
        <v>44</v>
      </c>
      <c r="N142" s="54">
        <f t="shared" si="76"/>
        <v>12</v>
      </c>
      <c r="O142" s="54">
        <f t="shared" si="76"/>
        <v>7.5</v>
      </c>
      <c r="P142" s="54">
        <f t="shared" si="76"/>
        <v>0</v>
      </c>
      <c r="Q142" s="54">
        <f t="shared" si="76"/>
        <v>0</v>
      </c>
      <c r="R142" s="54">
        <f t="shared" si="75"/>
        <v>2159</v>
      </c>
    </row>
    <row r="143" spans="1:257" ht="14.25" customHeight="1" x14ac:dyDescent="0.2">
      <c r="A143" s="445" t="s">
        <v>114</v>
      </c>
      <c r="B143" s="70" t="s">
        <v>230</v>
      </c>
      <c r="C143" s="71" t="s">
        <v>97</v>
      </c>
      <c r="D143" s="70">
        <v>2</v>
      </c>
      <c r="E143" s="70" t="s">
        <v>12</v>
      </c>
      <c r="F143" s="70"/>
      <c r="G143" s="70"/>
      <c r="H143" s="70" t="s">
        <v>201</v>
      </c>
      <c r="I143" s="70">
        <v>1.5</v>
      </c>
      <c r="J143" s="70">
        <v>1</v>
      </c>
      <c r="K143" s="70"/>
      <c r="L143" s="56">
        <f t="shared" ref="L143:L158" si="77">SUM(M143:Q143)</f>
        <v>4.5</v>
      </c>
      <c r="M143" s="56">
        <f t="shared" ref="M143:M158" si="78">I143*2</f>
        <v>3</v>
      </c>
      <c r="N143" s="56">
        <f t="shared" ref="N143:N158" si="79">J143*1.5</f>
        <v>1.5</v>
      </c>
      <c r="O143" s="56">
        <f t="shared" ref="O143:O158" si="80">K143*1.25</f>
        <v>0</v>
      </c>
      <c r="P143" s="56">
        <f t="shared" ref="P143:P158" si="81">F143*1</f>
        <v>0</v>
      </c>
      <c r="Q143" s="56">
        <f t="shared" ref="Q143:Q158" si="82">G143*1.25</f>
        <v>0</v>
      </c>
      <c r="R143" s="56">
        <f t="shared" ref="R143:R154" si="83">L143*34</f>
        <v>153</v>
      </c>
    </row>
    <row r="144" spans="1:257" x14ac:dyDescent="0.2">
      <c r="A144" s="445" t="s">
        <v>128</v>
      </c>
      <c r="B144" s="70" t="s">
        <v>229</v>
      </c>
      <c r="C144" s="71" t="s">
        <v>97</v>
      </c>
      <c r="D144" s="70">
        <v>4</v>
      </c>
      <c r="E144" s="70" t="s">
        <v>12</v>
      </c>
      <c r="F144" s="70"/>
      <c r="G144" s="70"/>
      <c r="H144" s="70" t="s">
        <v>201</v>
      </c>
      <c r="I144" s="70">
        <v>3.5</v>
      </c>
      <c r="J144" s="70">
        <v>1</v>
      </c>
      <c r="K144" s="70"/>
      <c r="L144" s="56">
        <f t="shared" si="77"/>
        <v>8.5</v>
      </c>
      <c r="M144" s="56">
        <f t="shared" si="78"/>
        <v>7</v>
      </c>
      <c r="N144" s="56">
        <f t="shared" si="79"/>
        <v>1.5</v>
      </c>
      <c r="O144" s="56">
        <f t="shared" si="80"/>
        <v>0</v>
      </c>
      <c r="P144" s="56">
        <f t="shared" si="81"/>
        <v>0</v>
      </c>
      <c r="Q144" s="56">
        <f t="shared" si="82"/>
        <v>0</v>
      </c>
      <c r="R144" s="56">
        <f t="shared" si="83"/>
        <v>289</v>
      </c>
    </row>
    <row r="145" spans="1:257" x14ac:dyDescent="0.2">
      <c r="A145" s="444" t="s">
        <v>55</v>
      </c>
      <c r="B145" s="77" t="s">
        <v>229</v>
      </c>
      <c r="C145" s="94" t="s">
        <v>97</v>
      </c>
      <c r="D145" s="77">
        <v>2</v>
      </c>
      <c r="E145" s="77" t="s">
        <v>12</v>
      </c>
      <c r="F145" s="77"/>
      <c r="G145" s="77"/>
      <c r="H145" s="77" t="s">
        <v>201</v>
      </c>
      <c r="I145" s="77">
        <v>1.5</v>
      </c>
      <c r="J145" s="77">
        <v>1</v>
      </c>
      <c r="K145" s="77"/>
      <c r="L145" s="50">
        <f t="shared" si="77"/>
        <v>4.5</v>
      </c>
      <c r="M145" s="50">
        <f t="shared" si="78"/>
        <v>3</v>
      </c>
      <c r="N145" s="50">
        <f t="shared" si="79"/>
        <v>1.5</v>
      </c>
      <c r="O145" s="50">
        <f t="shared" si="80"/>
        <v>0</v>
      </c>
      <c r="P145" s="50">
        <f t="shared" si="81"/>
        <v>0</v>
      </c>
      <c r="Q145" s="50">
        <f t="shared" si="82"/>
        <v>0</v>
      </c>
      <c r="R145" s="50">
        <f t="shared" si="83"/>
        <v>153</v>
      </c>
    </row>
    <row r="146" spans="1:257" x14ac:dyDescent="0.2">
      <c r="A146" s="445" t="s">
        <v>116</v>
      </c>
      <c r="B146" s="70" t="s">
        <v>230</v>
      </c>
      <c r="C146" s="71" t="s">
        <v>97</v>
      </c>
      <c r="D146" s="70">
        <v>2</v>
      </c>
      <c r="E146" s="70" t="s">
        <v>12</v>
      </c>
      <c r="F146" s="70"/>
      <c r="G146" s="70"/>
      <c r="H146" s="70" t="s">
        <v>201</v>
      </c>
      <c r="I146" s="70">
        <v>1.5</v>
      </c>
      <c r="J146" s="70">
        <v>1</v>
      </c>
      <c r="K146" s="70"/>
      <c r="L146" s="56">
        <f t="shared" si="77"/>
        <v>4.5</v>
      </c>
      <c r="M146" s="56">
        <f t="shared" si="78"/>
        <v>3</v>
      </c>
      <c r="N146" s="56">
        <f t="shared" si="79"/>
        <v>1.5</v>
      </c>
      <c r="O146" s="56">
        <f t="shared" si="80"/>
        <v>0</v>
      </c>
      <c r="P146" s="56">
        <f t="shared" si="81"/>
        <v>0</v>
      </c>
      <c r="Q146" s="56">
        <f t="shared" si="82"/>
        <v>0</v>
      </c>
      <c r="R146" s="56">
        <f t="shared" si="83"/>
        <v>153</v>
      </c>
    </row>
    <row r="147" spans="1:257" x14ac:dyDescent="0.2">
      <c r="A147" s="445" t="s">
        <v>115</v>
      </c>
      <c r="B147" s="70" t="s">
        <v>230</v>
      </c>
      <c r="C147" s="71" t="s">
        <v>97</v>
      </c>
      <c r="D147" s="70">
        <v>1.5</v>
      </c>
      <c r="E147" s="70" t="s">
        <v>12</v>
      </c>
      <c r="F147" s="70"/>
      <c r="G147" s="70"/>
      <c r="H147" s="70" t="s">
        <v>201</v>
      </c>
      <c r="I147" s="70">
        <v>1</v>
      </c>
      <c r="J147" s="70">
        <v>1</v>
      </c>
      <c r="K147" s="70"/>
      <c r="L147" s="56">
        <f t="shared" si="77"/>
        <v>3.5</v>
      </c>
      <c r="M147" s="56">
        <f t="shared" si="78"/>
        <v>2</v>
      </c>
      <c r="N147" s="56">
        <f t="shared" si="79"/>
        <v>1.5</v>
      </c>
      <c r="O147" s="56">
        <f t="shared" si="80"/>
        <v>0</v>
      </c>
      <c r="P147" s="56">
        <f t="shared" si="81"/>
        <v>0</v>
      </c>
      <c r="Q147" s="56">
        <f t="shared" si="82"/>
        <v>0</v>
      </c>
      <c r="R147" s="56">
        <f t="shared" si="83"/>
        <v>119</v>
      </c>
    </row>
    <row r="148" spans="1:257" x14ac:dyDescent="0.2">
      <c r="A148" s="445" t="s">
        <v>91</v>
      </c>
      <c r="B148" s="70" t="s">
        <v>230</v>
      </c>
      <c r="C148" s="71" t="s">
        <v>97</v>
      </c>
      <c r="D148" s="70">
        <v>1.5</v>
      </c>
      <c r="E148" s="70" t="s">
        <v>12</v>
      </c>
      <c r="F148" s="70"/>
      <c r="G148" s="70"/>
      <c r="H148" s="70"/>
      <c r="I148" s="70">
        <v>1.5</v>
      </c>
      <c r="J148" s="70"/>
      <c r="K148" s="70"/>
      <c r="L148" s="56">
        <f t="shared" si="77"/>
        <v>3</v>
      </c>
      <c r="M148" s="56">
        <f t="shared" si="78"/>
        <v>3</v>
      </c>
      <c r="N148" s="56">
        <f t="shared" si="79"/>
        <v>0</v>
      </c>
      <c r="O148" s="56">
        <f t="shared" si="80"/>
        <v>0</v>
      </c>
      <c r="P148" s="56">
        <f t="shared" si="81"/>
        <v>0</v>
      </c>
      <c r="Q148" s="56">
        <f t="shared" si="82"/>
        <v>0</v>
      </c>
      <c r="R148" s="56">
        <f t="shared" si="83"/>
        <v>102</v>
      </c>
    </row>
    <row r="149" spans="1:257" x14ac:dyDescent="0.2">
      <c r="A149" s="444" t="s">
        <v>181</v>
      </c>
      <c r="B149" s="77" t="s">
        <v>229</v>
      </c>
      <c r="C149" s="94" t="s">
        <v>97</v>
      </c>
      <c r="D149" s="77">
        <v>2</v>
      </c>
      <c r="E149" s="77" t="s">
        <v>12</v>
      </c>
      <c r="F149" s="77"/>
      <c r="G149" s="77"/>
      <c r="H149" s="77" t="s">
        <v>201</v>
      </c>
      <c r="I149" s="77">
        <v>1.5</v>
      </c>
      <c r="J149" s="77">
        <v>1</v>
      </c>
      <c r="K149" s="77"/>
      <c r="L149" s="50">
        <f t="shared" si="77"/>
        <v>4.5</v>
      </c>
      <c r="M149" s="50">
        <f t="shared" si="78"/>
        <v>3</v>
      </c>
      <c r="N149" s="50">
        <f t="shared" si="79"/>
        <v>1.5</v>
      </c>
      <c r="O149" s="50">
        <f t="shared" si="80"/>
        <v>0</v>
      </c>
      <c r="P149" s="50">
        <f t="shared" si="81"/>
        <v>0</v>
      </c>
      <c r="Q149" s="50">
        <f t="shared" si="82"/>
        <v>0</v>
      </c>
      <c r="R149" s="50">
        <f t="shared" si="83"/>
        <v>153</v>
      </c>
    </row>
    <row r="150" spans="1:257" x14ac:dyDescent="0.2">
      <c r="A150" s="442" t="s">
        <v>465</v>
      </c>
      <c r="B150" s="94" t="s">
        <v>230</v>
      </c>
      <c r="C150" s="116" t="s">
        <v>97</v>
      </c>
      <c r="D150" s="77">
        <v>2</v>
      </c>
      <c r="E150" s="77" t="s">
        <v>12</v>
      </c>
      <c r="F150" s="77"/>
      <c r="G150" s="77"/>
      <c r="H150" s="77" t="s">
        <v>201</v>
      </c>
      <c r="I150" s="77">
        <v>1.5</v>
      </c>
      <c r="J150" s="77">
        <v>1</v>
      </c>
      <c r="K150" s="77"/>
      <c r="L150" s="50">
        <f t="shared" si="77"/>
        <v>4.5</v>
      </c>
      <c r="M150" s="50">
        <f t="shared" si="78"/>
        <v>3</v>
      </c>
      <c r="N150" s="56">
        <f t="shared" si="79"/>
        <v>1.5</v>
      </c>
      <c r="O150" s="97">
        <f t="shared" si="80"/>
        <v>0</v>
      </c>
      <c r="P150" s="50">
        <f t="shared" si="81"/>
        <v>0</v>
      </c>
      <c r="Q150" s="50">
        <f t="shared" si="82"/>
        <v>0</v>
      </c>
      <c r="R150" s="50">
        <f t="shared" si="83"/>
        <v>153</v>
      </c>
    </row>
    <row r="151" spans="1:257" ht="22.5" x14ac:dyDescent="0.2">
      <c r="A151" s="442" t="s">
        <v>464</v>
      </c>
      <c r="B151" s="94" t="s">
        <v>230</v>
      </c>
      <c r="C151" s="94" t="s">
        <v>97</v>
      </c>
      <c r="D151" s="77">
        <v>2</v>
      </c>
      <c r="E151" s="77" t="s">
        <v>12</v>
      </c>
      <c r="F151" s="77"/>
      <c r="G151" s="77"/>
      <c r="H151" s="77" t="s">
        <v>201</v>
      </c>
      <c r="I151" s="77">
        <v>1.5</v>
      </c>
      <c r="J151" s="77">
        <v>1</v>
      </c>
      <c r="K151" s="77"/>
      <c r="L151" s="50">
        <f t="shared" si="77"/>
        <v>4.5</v>
      </c>
      <c r="M151" s="50">
        <f t="shared" si="78"/>
        <v>3</v>
      </c>
      <c r="N151" s="50">
        <f t="shared" si="79"/>
        <v>1.5</v>
      </c>
      <c r="O151" s="50">
        <f t="shared" si="80"/>
        <v>0</v>
      </c>
      <c r="P151" s="50">
        <f t="shared" si="81"/>
        <v>0</v>
      </c>
      <c r="Q151" s="50">
        <f t="shared" si="82"/>
        <v>0</v>
      </c>
      <c r="R151" s="50">
        <f t="shared" si="83"/>
        <v>153</v>
      </c>
    </row>
    <row r="152" spans="1:257" x14ac:dyDescent="0.2">
      <c r="A152" s="444" t="s">
        <v>56</v>
      </c>
      <c r="B152" s="77" t="s">
        <v>230</v>
      </c>
      <c r="C152" s="94" t="s">
        <v>97</v>
      </c>
      <c r="D152" s="77">
        <v>1.5</v>
      </c>
      <c r="E152" s="77" t="s">
        <v>12</v>
      </c>
      <c r="F152" s="77"/>
      <c r="G152" s="77"/>
      <c r="H152" s="77" t="s">
        <v>201</v>
      </c>
      <c r="I152" s="77">
        <v>1</v>
      </c>
      <c r="J152" s="77">
        <v>1</v>
      </c>
      <c r="K152" s="77"/>
      <c r="L152" s="50">
        <f t="shared" si="77"/>
        <v>3.5</v>
      </c>
      <c r="M152" s="50">
        <f t="shared" si="78"/>
        <v>2</v>
      </c>
      <c r="N152" s="50">
        <f t="shared" si="79"/>
        <v>1.5</v>
      </c>
      <c r="O152" s="50">
        <f t="shared" si="80"/>
        <v>0</v>
      </c>
      <c r="P152" s="50">
        <f t="shared" si="81"/>
        <v>0</v>
      </c>
      <c r="Q152" s="50">
        <f t="shared" si="82"/>
        <v>0</v>
      </c>
      <c r="R152" s="50">
        <f t="shared" si="83"/>
        <v>119</v>
      </c>
    </row>
    <row r="153" spans="1:257" x14ac:dyDescent="0.2">
      <c r="A153" s="444" t="s">
        <v>160</v>
      </c>
      <c r="B153" s="77" t="s">
        <v>229</v>
      </c>
      <c r="C153" s="94" t="s">
        <v>97</v>
      </c>
      <c r="D153" s="77">
        <v>2</v>
      </c>
      <c r="E153" s="77" t="s">
        <v>12</v>
      </c>
      <c r="F153" s="77"/>
      <c r="G153" s="77"/>
      <c r="H153" s="77" t="s">
        <v>201</v>
      </c>
      <c r="I153" s="77">
        <v>1.5</v>
      </c>
      <c r="J153" s="77">
        <v>1</v>
      </c>
      <c r="K153" s="77"/>
      <c r="L153" s="50">
        <f t="shared" si="77"/>
        <v>4.5</v>
      </c>
      <c r="M153" s="50">
        <f t="shared" si="78"/>
        <v>3</v>
      </c>
      <c r="N153" s="56">
        <f t="shared" si="79"/>
        <v>1.5</v>
      </c>
      <c r="O153" s="97">
        <f t="shared" si="80"/>
        <v>0</v>
      </c>
      <c r="P153" s="50">
        <f t="shared" si="81"/>
        <v>0</v>
      </c>
      <c r="Q153" s="50">
        <f t="shared" si="82"/>
        <v>0</v>
      </c>
      <c r="R153" s="50">
        <f t="shared" si="83"/>
        <v>153</v>
      </c>
    </row>
    <row r="154" spans="1:257" x14ac:dyDescent="0.2">
      <c r="A154" s="442" t="s">
        <v>463</v>
      </c>
      <c r="B154" s="94" t="s">
        <v>230</v>
      </c>
      <c r="C154" s="94" t="s">
        <v>97</v>
      </c>
      <c r="D154" s="77">
        <v>1.5</v>
      </c>
      <c r="E154" s="77" t="s">
        <v>12</v>
      </c>
      <c r="F154" s="77"/>
      <c r="G154" s="77"/>
      <c r="H154" s="77" t="s">
        <v>201</v>
      </c>
      <c r="I154" s="77">
        <v>1</v>
      </c>
      <c r="J154" s="77">
        <v>1</v>
      </c>
      <c r="K154" s="77"/>
      <c r="L154" s="50">
        <f t="shared" si="77"/>
        <v>3.5</v>
      </c>
      <c r="M154" s="50">
        <f t="shared" si="78"/>
        <v>2</v>
      </c>
      <c r="N154" s="50">
        <f t="shared" si="79"/>
        <v>1.5</v>
      </c>
      <c r="O154" s="50">
        <f t="shared" si="80"/>
        <v>0</v>
      </c>
      <c r="P154" s="50">
        <f t="shared" si="81"/>
        <v>0</v>
      </c>
      <c r="Q154" s="50">
        <f t="shared" si="82"/>
        <v>0</v>
      </c>
      <c r="R154" s="50">
        <f t="shared" si="83"/>
        <v>119</v>
      </c>
    </row>
    <row r="155" spans="1:257" s="96" customFormat="1" x14ac:dyDescent="0.2">
      <c r="A155" s="444" t="s">
        <v>0</v>
      </c>
      <c r="B155" s="77" t="s">
        <v>230</v>
      </c>
      <c r="C155" s="116" t="s">
        <v>97</v>
      </c>
      <c r="D155" s="77">
        <v>2</v>
      </c>
      <c r="E155" s="77" t="s">
        <v>12</v>
      </c>
      <c r="F155" s="77"/>
      <c r="G155" s="77"/>
      <c r="H155" s="77" t="s">
        <v>201</v>
      </c>
      <c r="I155" s="77">
        <v>1.5</v>
      </c>
      <c r="J155" s="77">
        <v>1</v>
      </c>
      <c r="K155" s="77"/>
      <c r="L155" s="50">
        <f t="shared" si="77"/>
        <v>4.5</v>
      </c>
      <c r="M155" s="50">
        <f t="shared" si="78"/>
        <v>3</v>
      </c>
      <c r="N155" s="56">
        <f t="shared" si="79"/>
        <v>1.5</v>
      </c>
      <c r="O155" s="97">
        <f t="shared" si="80"/>
        <v>0</v>
      </c>
      <c r="P155" s="50">
        <f t="shared" si="81"/>
        <v>0</v>
      </c>
      <c r="Q155" s="50">
        <f t="shared" si="82"/>
        <v>0</v>
      </c>
      <c r="R155" s="50">
        <f t="shared" ref="R155:R164" si="84">L155*34</f>
        <v>153</v>
      </c>
      <c r="S155" s="517"/>
      <c r="T155" s="517"/>
      <c r="U155" s="517"/>
      <c r="V155" s="517"/>
      <c r="W155" s="517"/>
      <c r="HX155" s="41"/>
      <c r="HY155" s="41"/>
      <c r="HZ155" s="41"/>
      <c r="IA155" s="4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1"/>
      <c r="IM155" s="41"/>
      <c r="IN155" s="41"/>
      <c r="IO155" s="41"/>
      <c r="IP155" s="41"/>
      <c r="IQ155" s="41"/>
      <c r="IR155" s="41"/>
      <c r="IS155" s="41"/>
      <c r="IT155" s="41"/>
      <c r="IU155" s="41"/>
      <c r="IV155" s="41"/>
    </row>
    <row r="156" spans="1:257" x14ac:dyDescent="0.2">
      <c r="A156" s="444" t="s">
        <v>57</v>
      </c>
      <c r="B156" s="77" t="s">
        <v>230</v>
      </c>
      <c r="C156" s="94" t="s">
        <v>97</v>
      </c>
      <c r="D156" s="70">
        <v>1.5</v>
      </c>
      <c r="E156" s="77" t="s">
        <v>12</v>
      </c>
      <c r="F156" s="70"/>
      <c r="G156" s="70"/>
      <c r="H156" s="70" t="s">
        <v>201</v>
      </c>
      <c r="I156" s="70">
        <v>1</v>
      </c>
      <c r="J156" s="70">
        <v>1</v>
      </c>
      <c r="K156" s="70"/>
      <c r="L156" s="56">
        <f t="shared" si="77"/>
        <v>3.5</v>
      </c>
      <c r="M156" s="56">
        <f t="shared" si="78"/>
        <v>2</v>
      </c>
      <c r="N156" s="56">
        <f t="shared" si="79"/>
        <v>1.5</v>
      </c>
      <c r="O156" s="56">
        <f t="shared" si="80"/>
        <v>0</v>
      </c>
      <c r="P156" s="56">
        <f t="shared" si="81"/>
        <v>0</v>
      </c>
      <c r="Q156" s="56">
        <f t="shared" si="82"/>
        <v>0</v>
      </c>
      <c r="R156" s="56">
        <f t="shared" si="84"/>
        <v>119</v>
      </c>
    </row>
    <row r="157" spans="1:257" s="112" customFormat="1" x14ac:dyDescent="0.2">
      <c r="A157" s="445" t="s">
        <v>87</v>
      </c>
      <c r="B157" s="70" t="s">
        <v>229</v>
      </c>
      <c r="C157" s="71" t="s">
        <v>97</v>
      </c>
      <c r="D157" s="70">
        <v>4</v>
      </c>
      <c r="E157" s="70" t="s">
        <v>12</v>
      </c>
      <c r="F157" s="70"/>
      <c r="G157" s="70">
        <v>40</v>
      </c>
      <c r="H157" s="70"/>
      <c r="I157" s="70">
        <v>4</v>
      </c>
      <c r="J157" s="70"/>
      <c r="K157" s="70"/>
      <c r="L157" s="56">
        <f t="shared" si="77"/>
        <v>58</v>
      </c>
      <c r="M157" s="56">
        <f t="shared" si="78"/>
        <v>8</v>
      </c>
      <c r="N157" s="56">
        <f t="shared" si="79"/>
        <v>0</v>
      </c>
      <c r="O157" s="56">
        <f t="shared" si="80"/>
        <v>0</v>
      </c>
      <c r="P157" s="56">
        <f t="shared" si="81"/>
        <v>0</v>
      </c>
      <c r="Q157" s="56">
        <f t="shared" si="82"/>
        <v>50</v>
      </c>
      <c r="R157" s="56">
        <f t="shared" si="84"/>
        <v>1972</v>
      </c>
      <c r="S157" s="127"/>
      <c r="T157" s="127"/>
      <c r="U157" s="127"/>
      <c r="V157" s="127"/>
      <c r="W157" s="127"/>
      <c r="HX157" s="41"/>
      <c r="HY157" s="41"/>
      <c r="HZ157" s="41"/>
      <c r="IA157" s="4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41"/>
      <c r="IM157" s="41"/>
      <c r="IN157" s="41"/>
      <c r="IO157" s="41"/>
      <c r="IP157" s="41"/>
      <c r="IQ157" s="41"/>
      <c r="IR157" s="41"/>
      <c r="IS157" s="41"/>
      <c r="IT157" s="41"/>
      <c r="IU157" s="41"/>
      <c r="IV157" s="41"/>
      <c r="IW157" s="118"/>
    </row>
    <row r="158" spans="1:257" s="96" customFormat="1" ht="22.5" x14ac:dyDescent="0.2">
      <c r="A158" s="442" t="s">
        <v>61</v>
      </c>
      <c r="B158" s="94" t="s">
        <v>229</v>
      </c>
      <c r="C158" s="116" t="s">
        <v>97</v>
      </c>
      <c r="D158" s="77">
        <v>2</v>
      </c>
      <c r="E158" s="77" t="s">
        <v>12</v>
      </c>
      <c r="F158" s="77"/>
      <c r="G158" s="77"/>
      <c r="H158" s="77" t="s">
        <v>201</v>
      </c>
      <c r="I158" s="77">
        <v>1.5</v>
      </c>
      <c r="J158" s="77">
        <v>1</v>
      </c>
      <c r="K158" s="77"/>
      <c r="L158" s="56">
        <f t="shared" si="77"/>
        <v>4.5</v>
      </c>
      <c r="M158" s="56">
        <f t="shared" si="78"/>
        <v>3</v>
      </c>
      <c r="N158" s="56">
        <f t="shared" si="79"/>
        <v>1.5</v>
      </c>
      <c r="O158" s="56">
        <f t="shared" si="80"/>
        <v>0</v>
      </c>
      <c r="P158" s="56">
        <f t="shared" si="81"/>
        <v>0</v>
      </c>
      <c r="Q158" s="56">
        <f t="shared" si="82"/>
        <v>0</v>
      </c>
      <c r="R158" s="56">
        <f t="shared" si="84"/>
        <v>153</v>
      </c>
      <c r="S158" s="517"/>
      <c r="T158" s="517"/>
      <c r="U158" s="517"/>
      <c r="V158" s="517"/>
      <c r="W158" s="517"/>
      <c r="HX158" s="41"/>
      <c r="HY158" s="41"/>
      <c r="HZ158" s="41"/>
      <c r="IA158" s="4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1"/>
      <c r="IM158" s="41"/>
      <c r="IN158" s="41"/>
      <c r="IO158" s="41"/>
      <c r="IP158" s="41"/>
      <c r="IQ158" s="41"/>
      <c r="IR158" s="41"/>
      <c r="IS158" s="41"/>
      <c r="IT158" s="41"/>
      <c r="IU158" s="41"/>
      <c r="IV158" s="41"/>
      <c r="IW158" s="117"/>
    </row>
    <row r="159" spans="1:257" x14ac:dyDescent="0.2">
      <c r="A159" s="51" t="s">
        <v>703</v>
      </c>
      <c r="B159" s="52"/>
      <c r="C159" s="115"/>
      <c r="D159" s="54"/>
      <c r="E159" s="54"/>
      <c r="F159" s="54"/>
      <c r="G159" s="54"/>
      <c r="H159" s="54"/>
      <c r="I159" s="54"/>
      <c r="J159" s="54"/>
      <c r="K159" s="54"/>
      <c r="L159" s="54">
        <f t="shared" ref="L159:Q159" si="85">SUM(L143:L158)</f>
        <v>124</v>
      </c>
      <c r="M159" s="54">
        <f t="shared" si="85"/>
        <v>53</v>
      </c>
      <c r="N159" s="54">
        <f t="shared" si="85"/>
        <v>21</v>
      </c>
      <c r="O159" s="54">
        <f t="shared" si="85"/>
        <v>0</v>
      </c>
      <c r="P159" s="54">
        <f t="shared" si="85"/>
        <v>0</v>
      </c>
      <c r="Q159" s="54">
        <f t="shared" si="85"/>
        <v>50</v>
      </c>
      <c r="R159" s="54">
        <f t="shared" si="84"/>
        <v>4216</v>
      </c>
    </row>
    <row r="160" spans="1:257" x14ac:dyDescent="0.2">
      <c r="A160" s="444" t="s">
        <v>113</v>
      </c>
      <c r="B160" s="77" t="s">
        <v>230</v>
      </c>
      <c r="C160" s="94" t="s">
        <v>97</v>
      </c>
      <c r="D160" s="77">
        <v>1.5</v>
      </c>
      <c r="E160" s="77" t="s">
        <v>23</v>
      </c>
      <c r="F160" s="77"/>
      <c r="G160" s="77"/>
      <c r="H160" s="77" t="s">
        <v>201</v>
      </c>
      <c r="I160" s="77">
        <v>1</v>
      </c>
      <c r="J160" s="77">
        <v>1</v>
      </c>
      <c r="K160" s="77"/>
      <c r="L160" s="50">
        <f t="shared" ref="L160:L171" si="86">SUM(M160:Q160)</f>
        <v>3.5</v>
      </c>
      <c r="M160" s="50">
        <f t="shared" ref="M160:M171" si="87">I160*2</f>
        <v>2</v>
      </c>
      <c r="N160" s="50">
        <f t="shared" ref="N160:N171" si="88">J160*1.5</f>
        <v>1.5</v>
      </c>
      <c r="O160" s="50">
        <f t="shared" ref="O160:O171" si="89">K160*1.25</f>
        <v>0</v>
      </c>
      <c r="P160" s="50">
        <f>F160*1</f>
        <v>0</v>
      </c>
      <c r="Q160" s="50">
        <f t="shared" ref="Q160:Q171" si="90">G160*1.25</f>
        <v>0</v>
      </c>
      <c r="R160" s="50">
        <f t="shared" si="84"/>
        <v>119</v>
      </c>
    </row>
    <row r="161" spans="1:256" ht="22.5" x14ac:dyDescent="0.2">
      <c r="A161" s="442" t="s">
        <v>188</v>
      </c>
      <c r="B161" s="94" t="s">
        <v>229</v>
      </c>
      <c r="C161" s="94" t="s">
        <v>97</v>
      </c>
      <c r="D161" s="77">
        <v>1.5</v>
      </c>
      <c r="E161" s="77" t="s">
        <v>23</v>
      </c>
      <c r="F161" s="77"/>
      <c r="G161" s="77"/>
      <c r="H161" s="77" t="s">
        <v>201</v>
      </c>
      <c r="I161" s="77">
        <v>1</v>
      </c>
      <c r="J161" s="77">
        <v>1</v>
      </c>
      <c r="K161" s="77"/>
      <c r="L161" s="50">
        <f t="shared" si="86"/>
        <v>3.5</v>
      </c>
      <c r="M161" s="50">
        <f t="shared" si="87"/>
        <v>2</v>
      </c>
      <c r="N161" s="50">
        <f t="shared" si="88"/>
        <v>1.5</v>
      </c>
      <c r="O161" s="50">
        <f t="shared" si="89"/>
        <v>0</v>
      </c>
      <c r="P161" s="50">
        <f>F161*1</f>
        <v>0</v>
      </c>
      <c r="Q161" s="50">
        <f t="shared" si="90"/>
        <v>0</v>
      </c>
      <c r="R161" s="50">
        <f t="shared" si="84"/>
        <v>119</v>
      </c>
    </row>
    <row r="162" spans="1:256" x14ac:dyDescent="0.2">
      <c r="A162" s="445" t="s">
        <v>135</v>
      </c>
      <c r="B162" s="73" t="s">
        <v>230</v>
      </c>
      <c r="C162" s="71" t="s">
        <v>97</v>
      </c>
      <c r="D162" s="70"/>
      <c r="E162" s="70" t="s">
        <v>23</v>
      </c>
      <c r="F162" s="70">
        <v>40</v>
      </c>
      <c r="G162" s="70"/>
      <c r="H162" s="70"/>
      <c r="I162" s="70">
        <v>2</v>
      </c>
      <c r="J162" s="70"/>
      <c r="K162" s="70"/>
      <c r="L162" s="50">
        <f t="shared" si="86"/>
        <v>24</v>
      </c>
      <c r="M162" s="50">
        <f t="shared" si="87"/>
        <v>4</v>
      </c>
      <c r="N162" s="50">
        <f t="shared" si="88"/>
        <v>0</v>
      </c>
      <c r="O162" s="50">
        <f t="shared" si="89"/>
        <v>0</v>
      </c>
      <c r="P162" s="50">
        <f>F162*0.5</f>
        <v>20</v>
      </c>
      <c r="Q162" s="50">
        <f t="shared" si="90"/>
        <v>0</v>
      </c>
      <c r="R162" s="50">
        <f>L162*34</f>
        <v>816</v>
      </c>
    </row>
    <row r="163" spans="1:256" x14ac:dyDescent="0.2">
      <c r="A163" s="444" t="s">
        <v>207</v>
      </c>
      <c r="B163" s="77" t="s">
        <v>230</v>
      </c>
      <c r="C163" s="94" t="s">
        <v>97</v>
      </c>
      <c r="D163" s="77">
        <v>1.5</v>
      </c>
      <c r="E163" s="77" t="s">
        <v>23</v>
      </c>
      <c r="F163" s="77"/>
      <c r="G163" s="77"/>
      <c r="H163" s="77" t="s">
        <v>201</v>
      </c>
      <c r="I163" s="77">
        <v>1</v>
      </c>
      <c r="J163" s="77">
        <v>1</v>
      </c>
      <c r="K163" s="77"/>
      <c r="L163" s="50">
        <f t="shared" si="86"/>
        <v>3.5</v>
      </c>
      <c r="M163" s="50">
        <f t="shared" si="87"/>
        <v>2</v>
      </c>
      <c r="N163" s="50">
        <f t="shared" si="88"/>
        <v>1.5</v>
      </c>
      <c r="O163" s="50">
        <f t="shared" si="89"/>
        <v>0</v>
      </c>
      <c r="P163" s="50">
        <f t="shared" ref="P163:P171" si="91">F163*1</f>
        <v>0</v>
      </c>
      <c r="Q163" s="50">
        <f t="shared" si="90"/>
        <v>0</v>
      </c>
      <c r="R163" s="50">
        <f t="shared" si="84"/>
        <v>119</v>
      </c>
    </row>
    <row r="164" spans="1:256" s="96" customFormat="1" x14ac:dyDescent="0.2">
      <c r="A164" s="444" t="s">
        <v>159</v>
      </c>
      <c r="B164" s="77" t="s">
        <v>230</v>
      </c>
      <c r="C164" s="94" t="s">
        <v>97</v>
      </c>
      <c r="D164" s="77">
        <v>1.5</v>
      </c>
      <c r="E164" s="77" t="s">
        <v>23</v>
      </c>
      <c r="F164" s="77"/>
      <c r="G164" s="77"/>
      <c r="H164" s="77" t="s">
        <v>201</v>
      </c>
      <c r="I164" s="77">
        <v>1</v>
      </c>
      <c r="J164" s="77">
        <v>1</v>
      </c>
      <c r="K164" s="77"/>
      <c r="L164" s="50">
        <f t="shared" si="86"/>
        <v>3.5</v>
      </c>
      <c r="M164" s="50">
        <f t="shared" si="87"/>
        <v>2</v>
      </c>
      <c r="N164" s="50">
        <f t="shared" si="88"/>
        <v>1.5</v>
      </c>
      <c r="O164" s="50">
        <f t="shared" si="89"/>
        <v>0</v>
      </c>
      <c r="P164" s="50">
        <f t="shared" si="91"/>
        <v>0</v>
      </c>
      <c r="Q164" s="50">
        <f t="shared" si="90"/>
        <v>0</v>
      </c>
      <c r="R164" s="50">
        <f t="shared" si="84"/>
        <v>119</v>
      </c>
      <c r="S164" s="517"/>
      <c r="T164" s="517"/>
      <c r="U164" s="517"/>
      <c r="V164" s="517"/>
      <c r="W164" s="517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</row>
    <row r="165" spans="1:256" x14ac:dyDescent="0.2">
      <c r="A165" s="445" t="s">
        <v>83</v>
      </c>
      <c r="B165" s="77" t="s">
        <v>230</v>
      </c>
      <c r="C165" s="71" t="s">
        <v>97</v>
      </c>
      <c r="D165" s="70">
        <v>1.5</v>
      </c>
      <c r="E165" s="70" t="s">
        <v>23</v>
      </c>
      <c r="F165" s="70"/>
      <c r="G165" s="70"/>
      <c r="H165" s="70" t="s">
        <v>201</v>
      </c>
      <c r="I165" s="70">
        <v>1</v>
      </c>
      <c r="J165" s="70">
        <v>1</v>
      </c>
      <c r="K165" s="70"/>
      <c r="L165" s="56">
        <f t="shared" si="86"/>
        <v>3.5</v>
      </c>
      <c r="M165" s="56">
        <f t="shared" si="87"/>
        <v>2</v>
      </c>
      <c r="N165" s="56">
        <f t="shared" si="88"/>
        <v>1.5</v>
      </c>
      <c r="O165" s="56">
        <f t="shared" si="89"/>
        <v>0</v>
      </c>
      <c r="P165" s="56">
        <f t="shared" si="91"/>
        <v>0</v>
      </c>
      <c r="Q165" s="56">
        <f t="shared" si="90"/>
        <v>0</v>
      </c>
      <c r="R165" s="56">
        <f t="shared" ref="R165:R173" si="92">L165*34</f>
        <v>119</v>
      </c>
    </row>
    <row r="166" spans="1:256" x14ac:dyDescent="0.2">
      <c r="A166" s="445" t="s">
        <v>84</v>
      </c>
      <c r="B166" s="77" t="s">
        <v>230</v>
      </c>
      <c r="C166" s="71" t="s">
        <v>97</v>
      </c>
      <c r="D166" s="70">
        <v>1.5</v>
      </c>
      <c r="E166" s="70" t="s">
        <v>23</v>
      </c>
      <c r="F166" s="70"/>
      <c r="G166" s="70"/>
      <c r="H166" s="70" t="s">
        <v>201</v>
      </c>
      <c r="I166" s="70">
        <v>1</v>
      </c>
      <c r="J166" s="70">
        <v>1</v>
      </c>
      <c r="K166" s="70"/>
      <c r="L166" s="56">
        <f t="shared" si="86"/>
        <v>3.5</v>
      </c>
      <c r="M166" s="56">
        <f t="shared" si="87"/>
        <v>2</v>
      </c>
      <c r="N166" s="56">
        <f t="shared" si="88"/>
        <v>1.5</v>
      </c>
      <c r="O166" s="56">
        <f t="shared" si="89"/>
        <v>0</v>
      </c>
      <c r="P166" s="56">
        <f t="shared" si="91"/>
        <v>0</v>
      </c>
      <c r="Q166" s="56">
        <f t="shared" si="90"/>
        <v>0</v>
      </c>
      <c r="R166" s="56">
        <f t="shared" si="92"/>
        <v>119</v>
      </c>
    </row>
    <row r="167" spans="1:256" x14ac:dyDescent="0.2">
      <c r="A167" s="445" t="s">
        <v>88</v>
      </c>
      <c r="B167" s="77" t="s">
        <v>230</v>
      </c>
      <c r="C167" s="71" t="s">
        <v>97</v>
      </c>
      <c r="D167" s="70">
        <v>1.5</v>
      </c>
      <c r="E167" s="70" t="s">
        <v>23</v>
      </c>
      <c r="F167" s="70"/>
      <c r="G167" s="70"/>
      <c r="H167" s="70" t="s">
        <v>201</v>
      </c>
      <c r="I167" s="70">
        <v>1</v>
      </c>
      <c r="J167" s="70">
        <v>1</v>
      </c>
      <c r="K167" s="70"/>
      <c r="L167" s="56">
        <f t="shared" si="86"/>
        <v>3.5</v>
      </c>
      <c r="M167" s="56">
        <f t="shared" si="87"/>
        <v>2</v>
      </c>
      <c r="N167" s="56">
        <f t="shared" si="88"/>
        <v>1.5</v>
      </c>
      <c r="O167" s="56">
        <f t="shared" si="89"/>
        <v>0</v>
      </c>
      <c r="P167" s="56">
        <f t="shared" si="91"/>
        <v>0</v>
      </c>
      <c r="Q167" s="56">
        <f t="shared" si="90"/>
        <v>0</v>
      </c>
      <c r="R167" s="56">
        <f t="shared" si="92"/>
        <v>119</v>
      </c>
    </row>
    <row r="168" spans="1:256" x14ac:dyDescent="0.2">
      <c r="A168" s="445" t="s">
        <v>236</v>
      </c>
      <c r="B168" s="77" t="s">
        <v>230</v>
      </c>
      <c r="C168" s="71" t="s">
        <v>97</v>
      </c>
      <c r="D168" s="70">
        <v>1.5</v>
      </c>
      <c r="E168" s="70" t="s">
        <v>23</v>
      </c>
      <c r="F168" s="70"/>
      <c r="G168" s="70"/>
      <c r="H168" s="70" t="s">
        <v>201</v>
      </c>
      <c r="I168" s="70">
        <v>1</v>
      </c>
      <c r="J168" s="70">
        <v>1</v>
      </c>
      <c r="K168" s="70"/>
      <c r="L168" s="56">
        <f t="shared" si="86"/>
        <v>3.5</v>
      </c>
      <c r="M168" s="56">
        <f t="shared" si="87"/>
        <v>2</v>
      </c>
      <c r="N168" s="56">
        <f t="shared" si="88"/>
        <v>1.5</v>
      </c>
      <c r="O168" s="56">
        <f t="shared" si="89"/>
        <v>0</v>
      </c>
      <c r="P168" s="56">
        <f t="shared" si="91"/>
        <v>0</v>
      </c>
      <c r="Q168" s="56">
        <f t="shared" si="90"/>
        <v>0</v>
      </c>
      <c r="R168" s="56">
        <f t="shared" si="92"/>
        <v>119</v>
      </c>
    </row>
    <row r="169" spans="1:256" x14ac:dyDescent="0.2">
      <c r="A169" s="445" t="s">
        <v>216</v>
      </c>
      <c r="B169" s="77" t="s">
        <v>230</v>
      </c>
      <c r="C169" s="71" t="s">
        <v>97</v>
      </c>
      <c r="D169" s="70">
        <v>1.5</v>
      </c>
      <c r="E169" s="70" t="s">
        <v>23</v>
      </c>
      <c r="F169" s="70"/>
      <c r="G169" s="70"/>
      <c r="H169" s="70" t="s">
        <v>201</v>
      </c>
      <c r="I169" s="70">
        <v>1</v>
      </c>
      <c r="J169" s="70">
        <v>1</v>
      </c>
      <c r="K169" s="70"/>
      <c r="L169" s="56">
        <f t="shared" si="86"/>
        <v>3.5</v>
      </c>
      <c r="M169" s="56">
        <f t="shared" si="87"/>
        <v>2</v>
      </c>
      <c r="N169" s="56">
        <f t="shared" si="88"/>
        <v>1.5</v>
      </c>
      <c r="O169" s="56">
        <f t="shared" si="89"/>
        <v>0</v>
      </c>
      <c r="P169" s="56">
        <f t="shared" si="91"/>
        <v>0</v>
      </c>
      <c r="Q169" s="56">
        <f t="shared" si="90"/>
        <v>0</v>
      </c>
      <c r="R169" s="56">
        <f t="shared" si="92"/>
        <v>119</v>
      </c>
    </row>
    <row r="170" spans="1:256" ht="22.5" x14ac:dyDescent="0.2">
      <c r="A170" s="465" t="s">
        <v>75</v>
      </c>
      <c r="B170" s="116" t="s">
        <v>230</v>
      </c>
      <c r="C170" s="94" t="s">
        <v>97</v>
      </c>
      <c r="D170" s="77">
        <v>1.5</v>
      </c>
      <c r="E170" s="77" t="s">
        <v>23</v>
      </c>
      <c r="F170" s="77"/>
      <c r="G170" s="77"/>
      <c r="H170" s="77" t="s">
        <v>201</v>
      </c>
      <c r="I170" s="77">
        <v>1</v>
      </c>
      <c r="J170" s="77">
        <v>1</v>
      </c>
      <c r="K170" s="77"/>
      <c r="L170" s="50">
        <f t="shared" si="86"/>
        <v>3.5</v>
      </c>
      <c r="M170" s="50">
        <f t="shared" si="87"/>
        <v>2</v>
      </c>
      <c r="N170" s="56">
        <f t="shared" si="88"/>
        <v>1.5</v>
      </c>
      <c r="O170" s="97">
        <f t="shared" si="89"/>
        <v>0</v>
      </c>
      <c r="P170" s="50">
        <f t="shared" si="91"/>
        <v>0</v>
      </c>
      <c r="Q170" s="50">
        <f t="shared" si="90"/>
        <v>0</v>
      </c>
      <c r="R170" s="50">
        <f t="shared" si="92"/>
        <v>119</v>
      </c>
    </row>
    <row r="171" spans="1:256" x14ac:dyDescent="0.2">
      <c r="A171" s="444" t="s">
        <v>76</v>
      </c>
      <c r="B171" s="77" t="s">
        <v>230</v>
      </c>
      <c r="C171" s="94" t="s">
        <v>97</v>
      </c>
      <c r="D171" s="77">
        <v>1.5</v>
      </c>
      <c r="E171" s="77" t="s">
        <v>23</v>
      </c>
      <c r="F171" s="77"/>
      <c r="G171" s="77"/>
      <c r="H171" s="77" t="s">
        <v>201</v>
      </c>
      <c r="I171" s="77">
        <v>1</v>
      </c>
      <c r="J171" s="77">
        <v>1</v>
      </c>
      <c r="K171" s="77"/>
      <c r="L171" s="50">
        <f t="shared" si="86"/>
        <v>3.5</v>
      </c>
      <c r="M171" s="50">
        <f t="shared" si="87"/>
        <v>2</v>
      </c>
      <c r="N171" s="50">
        <f t="shared" si="88"/>
        <v>1.5</v>
      </c>
      <c r="O171" s="50">
        <f t="shared" si="89"/>
        <v>0</v>
      </c>
      <c r="P171" s="50">
        <f t="shared" si="91"/>
        <v>0</v>
      </c>
      <c r="Q171" s="50">
        <f t="shared" si="90"/>
        <v>0</v>
      </c>
      <c r="R171" s="50">
        <f t="shared" si="92"/>
        <v>119</v>
      </c>
    </row>
    <row r="172" spans="1:256" x14ac:dyDescent="0.2">
      <c r="A172" s="96"/>
      <c r="B172" s="119"/>
      <c r="C172" s="120"/>
      <c r="D172" s="119"/>
      <c r="E172" s="119"/>
      <c r="F172" s="119"/>
      <c r="G172" s="119"/>
      <c r="H172" s="119"/>
      <c r="I172" s="121"/>
      <c r="J172" s="121"/>
      <c r="K172" s="121"/>
      <c r="L172" s="54">
        <f t="shared" ref="L172:Q172" si="93">SUM(L160:L171)</f>
        <v>62.5</v>
      </c>
      <c r="M172" s="54">
        <f t="shared" si="93"/>
        <v>26</v>
      </c>
      <c r="N172" s="54">
        <f t="shared" si="93"/>
        <v>16.5</v>
      </c>
      <c r="O172" s="54">
        <f t="shared" si="93"/>
        <v>0</v>
      </c>
      <c r="P172" s="54">
        <f t="shared" si="93"/>
        <v>20</v>
      </c>
      <c r="Q172" s="54">
        <f t="shared" si="93"/>
        <v>0</v>
      </c>
      <c r="R172" s="54">
        <f t="shared" si="92"/>
        <v>2125</v>
      </c>
    </row>
    <row r="173" spans="1:256" x14ac:dyDescent="0.2">
      <c r="A173" s="592"/>
      <c r="B173" s="592"/>
      <c r="C173" s="592"/>
      <c r="D173" s="592"/>
      <c r="E173" s="592"/>
      <c r="F173" s="592"/>
      <c r="G173" s="592"/>
      <c r="H173" s="592"/>
      <c r="I173" s="593" t="s">
        <v>20</v>
      </c>
      <c r="J173" s="593"/>
      <c r="K173" s="593"/>
      <c r="L173" s="408">
        <f t="shared" ref="L173:Q173" si="94">SUM(L172,L159,L142,L127,L115)</f>
        <v>329.375</v>
      </c>
      <c r="M173" s="408">
        <f t="shared" si="94"/>
        <v>163.5</v>
      </c>
      <c r="N173" s="408">
        <f t="shared" si="94"/>
        <v>78.375</v>
      </c>
      <c r="O173" s="408">
        <f t="shared" si="94"/>
        <v>17.5</v>
      </c>
      <c r="P173" s="408">
        <f t="shared" si="94"/>
        <v>20</v>
      </c>
      <c r="Q173" s="408">
        <f t="shared" si="94"/>
        <v>50</v>
      </c>
      <c r="R173" s="408">
        <f t="shared" si="92"/>
        <v>11198.75</v>
      </c>
    </row>
    <row r="174" spans="1:256" x14ac:dyDescent="0.2">
      <c r="A174" s="571" t="s">
        <v>769</v>
      </c>
      <c r="B174" s="571"/>
      <c r="C174" s="571"/>
      <c r="D174" s="571"/>
      <c r="E174" s="571"/>
      <c r="F174" s="571"/>
      <c r="G174" s="571"/>
      <c r="H174" s="571"/>
      <c r="I174" s="505"/>
      <c r="J174" s="505"/>
      <c r="K174" s="505"/>
      <c r="L174" s="473"/>
      <c r="M174" s="473"/>
      <c r="N174" s="473"/>
      <c r="O174" s="473"/>
      <c r="P174" s="473"/>
      <c r="Q174" s="473"/>
      <c r="R174" s="473"/>
    </row>
    <row r="175" spans="1:256" x14ac:dyDescent="0.2">
      <c r="A175" s="445" t="s">
        <v>565</v>
      </c>
      <c r="B175" s="448" t="s">
        <v>402</v>
      </c>
      <c r="C175" s="71" t="s">
        <v>568</v>
      </c>
      <c r="D175" s="70">
        <v>1</v>
      </c>
      <c r="E175" s="70" t="s">
        <v>80</v>
      </c>
      <c r="F175" s="70"/>
      <c r="G175" s="70"/>
      <c r="H175" s="70" t="s">
        <v>566</v>
      </c>
      <c r="I175" s="70">
        <v>1</v>
      </c>
      <c r="J175" s="70">
        <v>1.25</v>
      </c>
      <c r="K175" s="70"/>
      <c r="L175" s="56">
        <f>SUM(M175:Q175)</f>
        <v>3.875</v>
      </c>
      <c r="M175" s="56">
        <f>I175*2</f>
        <v>2</v>
      </c>
      <c r="N175" s="56">
        <f>J175*1.5</f>
        <v>1.875</v>
      </c>
      <c r="O175" s="56">
        <f>K175*1.25</f>
        <v>0</v>
      </c>
      <c r="P175" s="56">
        <f>F175*1</f>
        <v>0</v>
      </c>
      <c r="Q175" s="56">
        <f>G175*1.25</f>
        <v>0</v>
      </c>
      <c r="R175" s="56">
        <f>L175*34</f>
        <v>131.75</v>
      </c>
    </row>
    <row r="176" spans="1:256" s="96" customFormat="1" x14ac:dyDescent="0.2">
      <c r="A176" s="445" t="s">
        <v>469</v>
      </c>
      <c r="B176" s="448" t="s">
        <v>402</v>
      </c>
      <c r="C176" s="71" t="s">
        <v>567</v>
      </c>
      <c r="D176" s="70">
        <v>1.5</v>
      </c>
      <c r="E176" s="70" t="s">
        <v>80</v>
      </c>
      <c r="F176" s="70"/>
      <c r="G176" s="70"/>
      <c r="H176" s="70" t="s">
        <v>201</v>
      </c>
      <c r="I176" s="70">
        <v>1.5</v>
      </c>
      <c r="J176" s="70">
        <v>1</v>
      </c>
      <c r="K176" s="70"/>
      <c r="L176" s="56">
        <f>SUM(M176:Q176)</f>
        <v>4.5</v>
      </c>
      <c r="M176" s="56">
        <f>I176*2</f>
        <v>3</v>
      </c>
      <c r="N176" s="56">
        <f>J176*1.5</f>
        <v>1.5</v>
      </c>
      <c r="O176" s="56">
        <f>K176*1.25</f>
        <v>0</v>
      </c>
      <c r="P176" s="56">
        <f>F176*1</f>
        <v>0</v>
      </c>
      <c r="Q176" s="56">
        <f>G176*1.25</f>
        <v>0</v>
      </c>
      <c r="R176" s="56">
        <f>L176*34</f>
        <v>153</v>
      </c>
      <c r="S176" s="517"/>
      <c r="T176" s="517"/>
      <c r="U176" s="517"/>
      <c r="V176" s="517"/>
      <c r="W176" s="517"/>
      <c r="HX176" s="41"/>
      <c r="HY176" s="41"/>
      <c r="HZ176" s="41"/>
      <c r="IA176" s="41"/>
      <c r="IB176" s="41"/>
      <c r="IC176" s="41"/>
      <c r="ID176" s="41"/>
      <c r="IE176" s="41"/>
      <c r="IF176" s="41"/>
      <c r="IG176" s="41"/>
      <c r="IH176" s="41"/>
      <c r="II176" s="41"/>
      <c r="IJ176" s="41"/>
      <c r="IK176" s="41"/>
      <c r="IL176" s="41"/>
      <c r="IM176" s="41"/>
      <c r="IN176" s="41"/>
      <c r="IO176" s="41"/>
      <c r="IP176" s="41"/>
      <c r="IQ176" s="41"/>
      <c r="IR176" s="41"/>
      <c r="IS176" s="41"/>
      <c r="IT176" s="41"/>
      <c r="IU176" s="41"/>
      <c r="IV176" s="41"/>
    </row>
    <row r="177" spans="1:257" s="72" customFormat="1" x14ac:dyDescent="0.2">
      <c r="A177" s="127"/>
      <c r="B177" s="128"/>
      <c r="C177" s="129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</row>
    <row r="178" spans="1:257" s="110" customFormat="1" ht="18" customHeight="1" x14ac:dyDescent="0.2">
      <c r="A178" s="572" t="s">
        <v>245</v>
      </c>
      <c r="B178" s="572"/>
      <c r="C178" s="572"/>
      <c r="D178" s="514"/>
      <c r="E178" s="514"/>
      <c r="F178" s="514"/>
      <c r="G178" s="514"/>
      <c r="H178" s="514"/>
      <c r="I178" s="514"/>
      <c r="J178" s="514"/>
      <c r="K178" s="514"/>
      <c r="L178" s="514"/>
      <c r="M178" s="514"/>
      <c r="N178" s="514"/>
      <c r="O178" s="514"/>
      <c r="P178" s="514"/>
      <c r="Q178" s="514"/>
      <c r="R178" s="514"/>
      <c r="S178" s="72"/>
      <c r="T178" s="72"/>
      <c r="U178" s="72"/>
      <c r="V178" s="72"/>
      <c r="W178" s="72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</row>
    <row r="179" spans="1:257" s="110" customFormat="1" x14ac:dyDescent="0.2">
      <c r="A179" s="89" t="s">
        <v>182</v>
      </c>
      <c r="B179" s="42" t="s">
        <v>228</v>
      </c>
      <c r="C179" s="90" t="s">
        <v>15</v>
      </c>
      <c r="D179" s="91" t="s">
        <v>183</v>
      </c>
      <c r="E179" s="91" t="s">
        <v>184</v>
      </c>
      <c r="F179" s="91" t="s">
        <v>122</v>
      </c>
      <c r="G179" s="91" t="s">
        <v>121</v>
      </c>
      <c r="H179" s="91" t="s">
        <v>109</v>
      </c>
      <c r="I179" s="91" t="s">
        <v>399</v>
      </c>
      <c r="J179" s="91" t="s">
        <v>169</v>
      </c>
      <c r="K179" s="91" t="s">
        <v>170</v>
      </c>
      <c r="L179" s="91" t="s">
        <v>21</v>
      </c>
      <c r="M179" s="91" t="s">
        <v>172</v>
      </c>
      <c r="N179" s="91" t="s">
        <v>169</v>
      </c>
      <c r="O179" s="91" t="s">
        <v>170</v>
      </c>
      <c r="P179" s="91" t="s">
        <v>46</v>
      </c>
      <c r="Q179" s="91" t="s">
        <v>171</v>
      </c>
      <c r="R179" s="91" t="s">
        <v>25</v>
      </c>
      <c r="S179" s="72"/>
      <c r="T179" s="72"/>
      <c r="U179" s="72"/>
      <c r="V179" s="72"/>
      <c r="W179" s="72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41"/>
      <c r="DQ179" s="41"/>
      <c r="DR179" s="41"/>
      <c r="DS179" s="4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</row>
    <row r="180" spans="1:257" x14ac:dyDescent="0.2">
      <c r="A180" s="51" t="s">
        <v>401</v>
      </c>
      <c r="B180" s="52"/>
      <c r="C180" s="115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</row>
    <row r="181" spans="1:257" x14ac:dyDescent="0.2">
      <c r="A181" s="445" t="s">
        <v>179</v>
      </c>
      <c r="B181" s="70" t="s">
        <v>229</v>
      </c>
      <c r="C181" s="71" t="s">
        <v>215</v>
      </c>
      <c r="D181" s="70">
        <v>4</v>
      </c>
      <c r="E181" s="70" t="s">
        <v>80</v>
      </c>
      <c r="F181" s="70"/>
      <c r="G181" s="70"/>
      <c r="H181" s="70" t="s">
        <v>51</v>
      </c>
      <c r="I181" s="70">
        <v>2</v>
      </c>
      <c r="J181" s="70">
        <v>4</v>
      </c>
      <c r="K181" s="70"/>
      <c r="L181" s="56">
        <f>SUM(M181:Q181)</f>
        <v>10</v>
      </c>
      <c r="M181" s="56">
        <f>I181*2</f>
        <v>4</v>
      </c>
      <c r="N181" s="56">
        <f>J181*1.5</f>
        <v>6</v>
      </c>
      <c r="O181" s="56">
        <f>K181*1.25</f>
        <v>0</v>
      </c>
      <c r="P181" s="56">
        <f>F181*1</f>
        <v>0</v>
      </c>
      <c r="Q181" s="56">
        <f>G181*1.25</f>
        <v>0</v>
      </c>
      <c r="R181" s="56">
        <f>L181*34</f>
        <v>340</v>
      </c>
    </row>
    <row r="182" spans="1:257" s="110" customFormat="1" x14ac:dyDescent="0.2">
      <c r="A182" s="445" t="s">
        <v>96</v>
      </c>
      <c r="B182" s="70" t="s">
        <v>229</v>
      </c>
      <c r="C182" s="71" t="s">
        <v>77</v>
      </c>
      <c r="D182" s="70">
        <v>1.5</v>
      </c>
      <c r="E182" s="70" t="s">
        <v>80</v>
      </c>
      <c r="F182" s="70"/>
      <c r="G182" s="70"/>
      <c r="H182" s="70"/>
      <c r="I182" s="70">
        <v>1.5</v>
      </c>
      <c r="J182" s="70"/>
      <c r="K182" s="70"/>
      <c r="L182" s="56">
        <f>SUM(M182:Q182)</f>
        <v>3</v>
      </c>
      <c r="M182" s="56">
        <f>I182*2</f>
        <v>3</v>
      </c>
      <c r="N182" s="56">
        <f>J182*1.5</f>
        <v>0</v>
      </c>
      <c r="O182" s="56">
        <f>K182*1.25</f>
        <v>0</v>
      </c>
      <c r="P182" s="56">
        <f>F182*1</f>
        <v>0</v>
      </c>
      <c r="Q182" s="56">
        <f>G182*1.25</f>
        <v>0</v>
      </c>
      <c r="R182" s="56">
        <f>L182*34</f>
        <v>102</v>
      </c>
      <c r="S182" s="72"/>
      <c r="T182" s="72"/>
      <c r="U182" s="72"/>
      <c r="V182" s="72"/>
      <c r="W182" s="72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</row>
    <row r="183" spans="1:257" x14ac:dyDescent="0.2">
      <c r="A183" s="51" t="s">
        <v>353</v>
      </c>
      <c r="B183" s="52"/>
      <c r="C183" s="115"/>
      <c r="D183" s="54"/>
      <c r="E183" s="54"/>
      <c r="F183" s="54"/>
      <c r="G183" s="54"/>
      <c r="H183" s="54"/>
      <c r="I183" s="54"/>
      <c r="J183" s="54"/>
      <c r="K183" s="54"/>
      <c r="L183" s="54">
        <f t="shared" ref="L183:Q183" si="95">SUM(L181:L182)</f>
        <v>13</v>
      </c>
      <c r="M183" s="54">
        <f t="shared" si="95"/>
        <v>7</v>
      </c>
      <c r="N183" s="54">
        <f t="shared" si="95"/>
        <v>6</v>
      </c>
      <c r="O183" s="54">
        <f t="shared" si="95"/>
        <v>0</v>
      </c>
      <c r="P183" s="54">
        <f t="shared" si="95"/>
        <v>0</v>
      </c>
      <c r="Q183" s="54">
        <f t="shared" si="95"/>
        <v>0</v>
      </c>
      <c r="R183" s="54">
        <f t="shared" ref="R183:R224" si="96">L183*34</f>
        <v>442</v>
      </c>
    </row>
    <row r="184" spans="1:257" x14ac:dyDescent="0.2">
      <c r="A184" s="444" t="s">
        <v>2</v>
      </c>
      <c r="B184" s="77" t="s">
        <v>230</v>
      </c>
      <c r="C184" s="94" t="s">
        <v>77</v>
      </c>
      <c r="D184" s="77">
        <v>1</v>
      </c>
      <c r="E184" s="77" t="s">
        <v>82</v>
      </c>
      <c r="F184" s="77"/>
      <c r="G184" s="77"/>
      <c r="H184" s="77"/>
      <c r="I184" s="77">
        <v>1</v>
      </c>
      <c r="J184" s="77"/>
      <c r="K184" s="77"/>
      <c r="L184" s="50">
        <f t="shared" ref="L184:L189" si="97">SUM(M184:Q184)</f>
        <v>2</v>
      </c>
      <c r="M184" s="50">
        <f t="shared" ref="M184:M189" si="98">I184*2</f>
        <v>2</v>
      </c>
      <c r="N184" s="50">
        <f t="shared" ref="N184:N189" si="99">J184*1.5</f>
        <v>0</v>
      </c>
      <c r="O184" s="50">
        <f t="shared" ref="O184:O189" si="100">K184*1.25</f>
        <v>0</v>
      </c>
      <c r="P184" s="50">
        <f t="shared" ref="P184:P189" si="101">F184*1</f>
        <v>0</v>
      </c>
      <c r="Q184" s="50">
        <f t="shared" ref="Q184:Q189" si="102">G184*1.25</f>
        <v>0</v>
      </c>
      <c r="R184" s="56">
        <f t="shared" si="96"/>
        <v>68</v>
      </c>
    </row>
    <row r="185" spans="1:257" s="45" customFormat="1" x14ac:dyDescent="0.2">
      <c r="A185" s="445" t="s">
        <v>133</v>
      </c>
      <c r="B185" s="70" t="s">
        <v>230</v>
      </c>
      <c r="C185" s="71" t="s">
        <v>215</v>
      </c>
      <c r="D185" s="70">
        <v>2</v>
      </c>
      <c r="E185" s="70" t="s">
        <v>82</v>
      </c>
      <c r="F185" s="70"/>
      <c r="G185" s="70"/>
      <c r="H185" s="70" t="s">
        <v>201</v>
      </c>
      <c r="I185" s="70">
        <v>1.5</v>
      </c>
      <c r="J185" s="70">
        <v>1</v>
      </c>
      <c r="K185" s="70"/>
      <c r="L185" s="56">
        <f t="shared" si="97"/>
        <v>4.5</v>
      </c>
      <c r="M185" s="56">
        <f t="shared" si="98"/>
        <v>3</v>
      </c>
      <c r="N185" s="56">
        <f t="shared" si="99"/>
        <v>1.5</v>
      </c>
      <c r="O185" s="56">
        <f t="shared" si="100"/>
        <v>0</v>
      </c>
      <c r="P185" s="56">
        <f t="shared" si="101"/>
        <v>0</v>
      </c>
      <c r="Q185" s="56">
        <f t="shared" si="102"/>
        <v>0</v>
      </c>
      <c r="R185" s="56">
        <f t="shared" si="96"/>
        <v>153</v>
      </c>
      <c r="S185" s="515"/>
      <c r="T185" s="515"/>
      <c r="U185" s="515"/>
      <c r="V185" s="515"/>
      <c r="W185" s="515"/>
    </row>
    <row r="186" spans="1:257" s="110" customFormat="1" x14ac:dyDescent="0.2">
      <c r="A186" s="442" t="s">
        <v>90</v>
      </c>
      <c r="B186" s="94" t="s">
        <v>229</v>
      </c>
      <c r="C186" s="94" t="s">
        <v>77</v>
      </c>
      <c r="D186" s="77">
        <v>4</v>
      </c>
      <c r="E186" s="77" t="s">
        <v>82</v>
      </c>
      <c r="F186" s="77"/>
      <c r="G186" s="77"/>
      <c r="H186" s="77" t="s">
        <v>51</v>
      </c>
      <c r="I186" s="77">
        <v>2</v>
      </c>
      <c r="J186" s="77">
        <v>4</v>
      </c>
      <c r="K186" s="77"/>
      <c r="L186" s="50">
        <f t="shared" si="97"/>
        <v>10</v>
      </c>
      <c r="M186" s="50">
        <f t="shared" si="98"/>
        <v>4</v>
      </c>
      <c r="N186" s="56">
        <f t="shared" si="99"/>
        <v>6</v>
      </c>
      <c r="O186" s="97">
        <f t="shared" si="100"/>
        <v>0</v>
      </c>
      <c r="P186" s="50">
        <f t="shared" si="101"/>
        <v>0</v>
      </c>
      <c r="Q186" s="50">
        <f t="shared" si="102"/>
        <v>0</v>
      </c>
      <c r="R186" s="56">
        <f t="shared" si="96"/>
        <v>340</v>
      </c>
      <c r="S186" s="72"/>
      <c r="T186" s="72"/>
      <c r="U186" s="72"/>
      <c r="V186" s="72"/>
      <c r="W186" s="72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</row>
    <row r="187" spans="1:257" s="110" customFormat="1" x14ac:dyDescent="0.2">
      <c r="A187" s="445" t="s">
        <v>85</v>
      </c>
      <c r="B187" s="70" t="s">
        <v>229</v>
      </c>
      <c r="C187" s="71" t="s">
        <v>215</v>
      </c>
      <c r="D187" s="70">
        <v>4</v>
      </c>
      <c r="E187" s="70" t="s">
        <v>82</v>
      </c>
      <c r="F187" s="70"/>
      <c r="G187" s="70"/>
      <c r="H187" s="70"/>
      <c r="I187" s="70">
        <v>4</v>
      </c>
      <c r="J187" s="70"/>
      <c r="K187" s="70"/>
      <c r="L187" s="56">
        <f t="shared" si="97"/>
        <v>8</v>
      </c>
      <c r="M187" s="56">
        <f t="shared" si="98"/>
        <v>8</v>
      </c>
      <c r="N187" s="56">
        <f t="shared" si="99"/>
        <v>0</v>
      </c>
      <c r="O187" s="56">
        <f t="shared" si="100"/>
        <v>0</v>
      </c>
      <c r="P187" s="56">
        <f t="shared" si="101"/>
        <v>0</v>
      </c>
      <c r="Q187" s="56">
        <f t="shared" si="102"/>
        <v>0</v>
      </c>
      <c r="R187" s="56">
        <f t="shared" si="96"/>
        <v>272</v>
      </c>
      <c r="S187" s="72"/>
      <c r="T187" s="72"/>
      <c r="U187" s="72"/>
      <c r="V187" s="72"/>
      <c r="W187" s="72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</row>
    <row r="188" spans="1:257" s="45" customFormat="1" x14ac:dyDescent="0.2">
      <c r="A188" s="445" t="s">
        <v>129</v>
      </c>
      <c r="B188" s="70" t="s">
        <v>229</v>
      </c>
      <c r="C188" s="71" t="s">
        <v>77</v>
      </c>
      <c r="D188" s="70">
        <v>3</v>
      </c>
      <c r="E188" s="70" t="s">
        <v>82</v>
      </c>
      <c r="F188" s="70"/>
      <c r="G188" s="70"/>
      <c r="H188" s="70" t="s">
        <v>337</v>
      </c>
      <c r="I188" s="70"/>
      <c r="J188" s="70">
        <v>6</v>
      </c>
      <c r="K188" s="70"/>
      <c r="L188" s="56">
        <f t="shared" si="97"/>
        <v>9</v>
      </c>
      <c r="M188" s="56">
        <f t="shared" si="98"/>
        <v>0</v>
      </c>
      <c r="N188" s="56">
        <f t="shared" si="99"/>
        <v>9</v>
      </c>
      <c r="O188" s="56">
        <f t="shared" si="100"/>
        <v>0</v>
      </c>
      <c r="P188" s="56">
        <f t="shared" si="101"/>
        <v>0</v>
      </c>
      <c r="Q188" s="56">
        <f t="shared" si="102"/>
        <v>0</v>
      </c>
      <c r="R188" s="56">
        <f t="shared" si="96"/>
        <v>306</v>
      </c>
      <c r="S188" s="515"/>
      <c r="T188" s="515"/>
      <c r="U188" s="515"/>
      <c r="V188" s="515"/>
      <c r="W188" s="515"/>
    </row>
    <row r="189" spans="1:257" x14ac:dyDescent="0.2">
      <c r="A189" s="445" t="s">
        <v>195</v>
      </c>
      <c r="B189" s="70" t="s">
        <v>229</v>
      </c>
      <c r="C189" s="71" t="s">
        <v>215</v>
      </c>
      <c r="D189" s="70">
        <v>2</v>
      </c>
      <c r="E189" s="70" t="s">
        <v>82</v>
      </c>
      <c r="F189" s="70"/>
      <c r="G189" s="70"/>
      <c r="H189" s="70" t="s">
        <v>201</v>
      </c>
      <c r="I189" s="70">
        <v>1.5</v>
      </c>
      <c r="J189" s="70">
        <v>1</v>
      </c>
      <c r="K189" s="70"/>
      <c r="L189" s="56">
        <f t="shared" si="97"/>
        <v>4.5</v>
      </c>
      <c r="M189" s="56">
        <f t="shared" si="98"/>
        <v>3</v>
      </c>
      <c r="N189" s="56">
        <f t="shared" si="99"/>
        <v>1.5</v>
      </c>
      <c r="O189" s="56">
        <f t="shared" si="100"/>
        <v>0</v>
      </c>
      <c r="P189" s="56">
        <f t="shared" si="101"/>
        <v>0</v>
      </c>
      <c r="Q189" s="56">
        <f t="shared" si="102"/>
        <v>0</v>
      </c>
      <c r="R189" s="56">
        <f t="shared" si="96"/>
        <v>153</v>
      </c>
    </row>
    <row r="190" spans="1:257" x14ac:dyDescent="0.2">
      <c r="A190" s="51" t="s">
        <v>354</v>
      </c>
      <c r="B190" s="52"/>
      <c r="C190" s="115"/>
      <c r="D190" s="54"/>
      <c r="E190" s="54"/>
      <c r="F190" s="54"/>
      <c r="G190" s="54"/>
      <c r="H190" s="54"/>
      <c r="I190" s="54"/>
      <c r="J190" s="54"/>
      <c r="K190" s="54"/>
      <c r="L190" s="54">
        <f t="shared" ref="L190:Q190" si="103">SUM(L184:L189)</f>
        <v>38</v>
      </c>
      <c r="M190" s="54">
        <f t="shared" si="103"/>
        <v>20</v>
      </c>
      <c r="N190" s="54">
        <f t="shared" si="103"/>
        <v>18</v>
      </c>
      <c r="O190" s="54">
        <f t="shared" si="103"/>
        <v>0</v>
      </c>
      <c r="P190" s="54">
        <f t="shared" si="103"/>
        <v>0</v>
      </c>
      <c r="Q190" s="54">
        <f t="shared" si="103"/>
        <v>0</v>
      </c>
      <c r="R190" s="54">
        <f t="shared" si="96"/>
        <v>1292</v>
      </c>
    </row>
    <row r="191" spans="1:257" s="96" customFormat="1" x14ac:dyDescent="0.2">
      <c r="A191" s="445" t="s">
        <v>192</v>
      </c>
      <c r="B191" s="70" t="s">
        <v>229</v>
      </c>
      <c r="C191" s="71" t="s">
        <v>77</v>
      </c>
      <c r="D191" s="70">
        <v>3</v>
      </c>
      <c r="E191" s="70" t="s">
        <v>78</v>
      </c>
      <c r="F191" s="70"/>
      <c r="G191" s="70"/>
      <c r="H191" s="70" t="s">
        <v>202</v>
      </c>
      <c r="I191" s="70">
        <v>1.5</v>
      </c>
      <c r="J191" s="70"/>
      <c r="K191" s="70">
        <f>4*1.5</f>
        <v>6</v>
      </c>
      <c r="L191" s="56">
        <f>SUM(M191:Q191)</f>
        <v>10.5</v>
      </c>
      <c r="M191" s="56">
        <f>I191*2</f>
        <v>3</v>
      </c>
      <c r="N191" s="56">
        <f>J191*1.5</f>
        <v>0</v>
      </c>
      <c r="O191" s="56">
        <f>K191*1.25</f>
        <v>7.5</v>
      </c>
      <c r="P191" s="56">
        <f>F191*1</f>
        <v>0</v>
      </c>
      <c r="Q191" s="56">
        <f>G191*1.25</f>
        <v>0</v>
      </c>
      <c r="R191" s="56">
        <f t="shared" si="96"/>
        <v>357</v>
      </c>
      <c r="S191" s="517"/>
      <c r="T191" s="517"/>
      <c r="U191" s="517"/>
      <c r="V191" s="517"/>
      <c r="W191" s="517"/>
      <c r="HX191" s="41"/>
      <c r="HY191" s="41"/>
      <c r="HZ191" s="41"/>
      <c r="IA191" s="4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41"/>
      <c r="IM191" s="41"/>
      <c r="IN191" s="41"/>
      <c r="IO191" s="41"/>
      <c r="IP191" s="41"/>
      <c r="IQ191" s="41"/>
      <c r="IR191" s="41"/>
      <c r="IS191" s="41"/>
      <c r="IT191" s="41"/>
      <c r="IU191" s="41"/>
      <c r="IV191" s="41"/>
      <c r="IW191" s="117"/>
    </row>
    <row r="192" spans="1:257" s="112" customFormat="1" ht="11.25" x14ac:dyDescent="0.2">
      <c r="A192" s="444" t="s">
        <v>101</v>
      </c>
      <c r="B192" s="77" t="s">
        <v>229</v>
      </c>
      <c r="C192" s="94" t="s">
        <v>77</v>
      </c>
      <c r="D192" s="77">
        <v>1.5</v>
      </c>
      <c r="E192" s="77" t="s">
        <v>78</v>
      </c>
      <c r="F192" s="77"/>
      <c r="G192" s="77"/>
      <c r="H192" s="77" t="s">
        <v>201</v>
      </c>
      <c r="I192" s="77">
        <v>1</v>
      </c>
      <c r="J192" s="77">
        <v>1</v>
      </c>
      <c r="K192" s="77"/>
      <c r="L192" s="50">
        <f>SUM(M192:Q192)</f>
        <v>3.5</v>
      </c>
      <c r="M192" s="50">
        <f>I192*2</f>
        <v>2</v>
      </c>
      <c r="N192" s="50">
        <f>J192*1.5</f>
        <v>1.5</v>
      </c>
      <c r="O192" s="50">
        <f>K192*1.25</f>
        <v>0</v>
      </c>
      <c r="P192" s="50">
        <f>F192*1</f>
        <v>0</v>
      </c>
      <c r="Q192" s="50">
        <f>G192*1.25</f>
        <v>0</v>
      </c>
      <c r="R192" s="56">
        <f t="shared" si="96"/>
        <v>119</v>
      </c>
      <c r="S192" s="127"/>
      <c r="T192" s="127"/>
      <c r="U192" s="127"/>
      <c r="V192" s="127"/>
      <c r="W192" s="127"/>
    </row>
    <row r="193" spans="1:257" s="124" customFormat="1" x14ac:dyDescent="0.2">
      <c r="A193" s="445" t="s">
        <v>194</v>
      </c>
      <c r="B193" s="70" t="s">
        <v>229</v>
      </c>
      <c r="C193" s="71" t="s">
        <v>215</v>
      </c>
      <c r="D193" s="70">
        <v>4</v>
      </c>
      <c r="E193" s="70" t="s">
        <v>78</v>
      </c>
      <c r="F193" s="70"/>
      <c r="G193" s="70"/>
      <c r="H193" s="70" t="s">
        <v>51</v>
      </c>
      <c r="I193" s="70">
        <v>2</v>
      </c>
      <c r="J193" s="70">
        <v>4</v>
      </c>
      <c r="K193" s="70"/>
      <c r="L193" s="56">
        <f>SUM(M193:Q193)</f>
        <v>10</v>
      </c>
      <c r="M193" s="56">
        <f>I193*2</f>
        <v>4</v>
      </c>
      <c r="N193" s="56">
        <f>J193*1.5</f>
        <v>6</v>
      </c>
      <c r="O193" s="56">
        <f>K193*1.25</f>
        <v>0</v>
      </c>
      <c r="P193" s="56">
        <f>F193*1</f>
        <v>0</v>
      </c>
      <c r="Q193" s="56">
        <f>G193*1.25</f>
        <v>0</v>
      </c>
      <c r="R193" s="56">
        <f t="shared" si="96"/>
        <v>340</v>
      </c>
      <c r="S193" s="516"/>
      <c r="T193" s="516"/>
      <c r="U193" s="516"/>
      <c r="V193" s="516"/>
      <c r="W193" s="516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59"/>
      <c r="BT193" s="59"/>
      <c r="BU193" s="59"/>
      <c r="BV193" s="59"/>
      <c r="BW193" s="59"/>
      <c r="BX193" s="59"/>
      <c r="BY193" s="59"/>
      <c r="BZ193" s="59"/>
      <c r="CA193" s="59"/>
      <c r="CB193" s="59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  <c r="CM193" s="59"/>
      <c r="CN193" s="59"/>
      <c r="CO193" s="59"/>
      <c r="CP193" s="59"/>
      <c r="CQ193" s="59"/>
      <c r="CR193" s="59"/>
      <c r="CS193" s="59"/>
      <c r="CT193" s="59"/>
      <c r="CU193" s="59"/>
      <c r="CV193" s="59"/>
      <c r="CW193" s="59"/>
      <c r="CX193" s="59"/>
      <c r="CY193" s="59"/>
      <c r="CZ193" s="59"/>
      <c r="DA193" s="59"/>
      <c r="DB193" s="59"/>
      <c r="DC193" s="59"/>
      <c r="DD193" s="59"/>
      <c r="DE193" s="59"/>
      <c r="DF193" s="59"/>
      <c r="DG193" s="59"/>
      <c r="DH193" s="59"/>
      <c r="DI193" s="59"/>
      <c r="DJ193" s="59"/>
      <c r="DK193" s="59"/>
      <c r="DL193" s="59"/>
      <c r="DM193" s="59"/>
      <c r="DN193" s="59"/>
      <c r="DO193" s="59"/>
      <c r="DP193" s="59"/>
      <c r="DQ193" s="59"/>
      <c r="DR193" s="59"/>
      <c r="DS193" s="59"/>
      <c r="DT193" s="59"/>
      <c r="DU193" s="59"/>
      <c r="DV193" s="59"/>
      <c r="DW193" s="59"/>
      <c r="DX193" s="59"/>
      <c r="DY193" s="59"/>
      <c r="DZ193" s="59"/>
      <c r="EA193" s="59"/>
      <c r="EB193" s="59"/>
      <c r="EC193" s="59"/>
    </row>
    <row r="194" spans="1:257" x14ac:dyDescent="0.2">
      <c r="A194" s="444" t="s">
        <v>181</v>
      </c>
      <c r="B194" s="77" t="s">
        <v>229</v>
      </c>
      <c r="C194" s="94" t="s">
        <v>77</v>
      </c>
      <c r="D194" s="77">
        <v>2</v>
      </c>
      <c r="E194" s="77" t="s">
        <v>78</v>
      </c>
      <c r="F194" s="77"/>
      <c r="G194" s="77"/>
      <c r="H194" s="77" t="s">
        <v>206</v>
      </c>
      <c r="I194" s="77">
        <v>1</v>
      </c>
      <c r="J194" s="77">
        <v>2</v>
      </c>
      <c r="K194" s="77"/>
      <c r="L194" s="50">
        <f>SUM(M194:Q194)</f>
        <v>5</v>
      </c>
      <c r="M194" s="50">
        <f>I194*2</f>
        <v>2</v>
      </c>
      <c r="N194" s="50">
        <f>J194*1.5</f>
        <v>3</v>
      </c>
      <c r="O194" s="50">
        <f>K194*1.25</f>
        <v>0</v>
      </c>
      <c r="P194" s="50">
        <f>F194*1</f>
        <v>0</v>
      </c>
      <c r="Q194" s="50">
        <f>G194*1.25</f>
        <v>0</v>
      </c>
      <c r="R194" s="56">
        <f t="shared" si="96"/>
        <v>170</v>
      </c>
    </row>
    <row r="195" spans="1:257" s="45" customFormat="1" x14ac:dyDescent="0.2">
      <c r="A195" s="444" t="s">
        <v>193</v>
      </c>
      <c r="B195" s="77" t="s">
        <v>229</v>
      </c>
      <c r="C195" s="94" t="s">
        <v>77</v>
      </c>
      <c r="D195" s="77">
        <v>2</v>
      </c>
      <c r="E195" s="77" t="s">
        <v>78</v>
      </c>
      <c r="F195" s="77"/>
      <c r="G195" s="77"/>
      <c r="H195" s="77" t="s">
        <v>30</v>
      </c>
      <c r="I195" s="77">
        <v>1</v>
      </c>
      <c r="J195" s="77"/>
      <c r="K195" s="77">
        <v>4</v>
      </c>
      <c r="L195" s="50">
        <f t="shared" ref="L195:L200" si="104">SUM(M195:Q195)</f>
        <v>7</v>
      </c>
      <c r="M195" s="50">
        <f t="shared" ref="M195:M200" si="105">I195*2</f>
        <v>2</v>
      </c>
      <c r="N195" s="50">
        <f t="shared" ref="N195:N200" si="106">J195*1.5</f>
        <v>0</v>
      </c>
      <c r="O195" s="50">
        <f t="shared" ref="O195:O200" si="107">K195*1.25</f>
        <v>5</v>
      </c>
      <c r="P195" s="50">
        <f t="shared" ref="P195:P200" si="108">F195*1</f>
        <v>0</v>
      </c>
      <c r="Q195" s="50">
        <f t="shared" ref="Q195:Q200" si="109">G195*1.25</f>
        <v>0</v>
      </c>
      <c r="R195" s="56">
        <f t="shared" si="96"/>
        <v>238</v>
      </c>
      <c r="S195" s="515"/>
      <c r="T195" s="515"/>
      <c r="U195" s="515"/>
      <c r="V195" s="515"/>
      <c r="W195" s="515"/>
    </row>
    <row r="196" spans="1:257" x14ac:dyDescent="0.2">
      <c r="A196" s="445" t="s">
        <v>200</v>
      </c>
      <c r="B196" s="70" t="s">
        <v>229</v>
      </c>
      <c r="C196" s="71" t="s">
        <v>77</v>
      </c>
      <c r="D196" s="70">
        <v>4</v>
      </c>
      <c r="E196" s="70" t="s">
        <v>78</v>
      </c>
      <c r="F196" s="70"/>
      <c r="G196" s="70"/>
      <c r="H196" s="70" t="s">
        <v>51</v>
      </c>
      <c r="I196" s="70">
        <v>2</v>
      </c>
      <c r="J196" s="70">
        <v>4</v>
      </c>
      <c r="K196" s="70"/>
      <c r="L196" s="56">
        <f t="shared" si="104"/>
        <v>10</v>
      </c>
      <c r="M196" s="56">
        <f t="shared" si="105"/>
        <v>4</v>
      </c>
      <c r="N196" s="56">
        <f t="shared" si="106"/>
        <v>6</v>
      </c>
      <c r="O196" s="56">
        <f t="shared" si="107"/>
        <v>0</v>
      </c>
      <c r="P196" s="56">
        <f t="shared" si="108"/>
        <v>0</v>
      </c>
      <c r="Q196" s="56">
        <f t="shared" si="109"/>
        <v>0</v>
      </c>
      <c r="R196" s="56">
        <f t="shared" si="96"/>
        <v>340</v>
      </c>
    </row>
    <row r="197" spans="1:257" x14ac:dyDescent="0.2">
      <c r="A197" s="445" t="s">
        <v>31</v>
      </c>
      <c r="B197" s="70" t="s">
        <v>229</v>
      </c>
      <c r="C197" s="71" t="s">
        <v>77</v>
      </c>
      <c r="D197" s="70">
        <v>3</v>
      </c>
      <c r="E197" s="70" t="s">
        <v>78</v>
      </c>
      <c r="F197" s="70"/>
      <c r="G197" s="70"/>
      <c r="H197" s="70" t="s">
        <v>206</v>
      </c>
      <c r="I197" s="70">
        <v>2</v>
      </c>
      <c r="J197" s="70">
        <v>2</v>
      </c>
      <c r="K197" s="70"/>
      <c r="L197" s="56">
        <f t="shared" si="104"/>
        <v>7</v>
      </c>
      <c r="M197" s="56">
        <f t="shared" si="105"/>
        <v>4</v>
      </c>
      <c r="N197" s="56">
        <f t="shared" si="106"/>
        <v>3</v>
      </c>
      <c r="O197" s="56">
        <f t="shared" si="107"/>
        <v>0</v>
      </c>
      <c r="P197" s="56">
        <f t="shared" si="108"/>
        <v>0</v>
      </c>
      <c r="Q197" s="56">
        <f t="shared" si="109"/>
        <v>0</v>
      </c>
      <c r="R197" s="56">
        <f t="shared" si="96"/>
        <v>238</v>
      </c>
    </row>
    <row r="198" spans="1:257" s="106" customFormat="1" ht="11.25" x14ac:dyDescent="0.2">
      <c r="A198" s="444" t="s">
        <v>99</v>
      </c>
      <c r="B198" s="77" t="s">
        <v>230</v>
      </c>
      <c r="C198" s="94" t="s">
        <v>77</v>
      </c>
      <c r="D198" s="77">
        <v>2</v>
      </c>
      <c r="E198" s="77" t="s">
        <v>78</v>
      </c>
      <c r="F198" s="77"/>
      <c r="G198" s="77"/>
      <c r="H198" s="77" t="s">
        <v>166</v>
      </c>
      <c r="I198" s="77">
        <v>1.5</v>
      </c>
      <c r="J198" s="77"/>
      <c r="K198" s="77">
        <v>2</v>
      </c>
      <c r="L198" s="50">
        <f t="shared" si="104"/>
        <v>5.5</v>
      </c>
      <c r="M198" s="50">
        <f t="shared" si="105"/>
        <v>3</v>
      </c>
      <c r="N198" s="50">
        <f t="shared" si="106"/>
        <v>0</v>
      </c>
      <c r="O198" s="50">
        <f t="shared" si="107"/>
        <v>2.5</v>
      </c>
      <c r="P198" s="50">
        <f t="shared" si="108"/>
        <v>0</v>
      </c>
      <c r="Q198" s="50">
        <f t="shared" si="109"/>
        <v>0</v>
      </c>
      <c r="R198" s="56">
        <f t="shared" si="96"/>
        <v>187</v>
      </c>
      <c r="S198" s="518"/>
      <c r="T198" s="518"/>
      <c r="U198" s="518"/>
      <c r="V198" s="518"/>
      <c r="W198" s="518"/>
      <c r="HY198" s="112"/>
      <c r="HZ198" s="112"/>
      <c r="IA198" s="112"/>
      <c r="IB198" s="112"/>
      <c r="IC198" s="112"/>
      <c r="ID198" s="112"/>
      <c r="IE198" s="112"/>
      <c r="IF198" s="112"/>
      <c r="IG198" s="112"/>
      <c r="IH198" s="112"/>
      <c r="II198" s="112"/>
      <c r="IJ198" s="112"/>
      <c r="IK198" s="112"/>
      <c r="IL198" s="112"/>
      <c r="IM198" s="112"/>
      <c r="IN198" s="112"/>
      <c r="IO198" s="112"/>
      <c r="IP198" s="112"/>
      <c r="IQ198" s="112"/>
      <c r="IR198" s="112"/>
      <c r="IS198" s="112"/>
      <c r="IT198" s="112"/>
      <c r="IU198" s="112"/>
      <c r="IV198" s="112"/>
      <c r="IW198" s="112"/>
    </row>
    <row r="199" spans="1:257" x14ac:dyDescent="0.2">
      <c r="A199" s="444" t="s">
        <v>100</v>
      </c>
      <c r="B199" s="77" t="s">
        <v>229</v>
      </c>
      <c r="C199" s="94" t="s">
        <v>77</v>
      </c>
      <c r="D199" s="77">
        <v>3</v>
      </c>
      <c r="E199" s="77" t="s">
        <v>78</v>
      </c>
      <c r="F199" s="77"/>
      <c r="G199" s="77"/>
      <c r="H199" s="77" t="s">
        <v>202</v>
      </c>
      <c r="I199" s="77">
        <v>1.5</v>
      </c>
      <c r="J199" s="77"/>
      <c r="K199" s="77">
        <v>6</v>
      </c>
      <c r="L199" s="50">
        <f t="shared" si="104"/>
        <v>10.5</v>
      </c>
      <c r="M199" s="50">
        <f t="shared" si="105"/>
        <v>3</v>
      </c>
      <c r="N199" s="50">
        <f t="shared" si="106"/>
        <v>0</v>
      </c>
      <c r="O199" s="50">
        <f t="shared" si="107"/>
        <v>7.5</v>
      </c>
      <c r="P199" s="50">
        <f t="shared" si="108"/>
        <v>0</v>
      </c>
      <c r="Q199" s="50">
        <f t="shared" si="109"/>
        <v>0</v>
      </c>
      <c r="R199" s="56">
        <f t="shared" si="96"/>
        <v>357</v>
      </c>
    </row>
    <row r="200" spans="1:257" x14ac:dyDescent="0.2">
      <c r="A200" s="445" t="s">
        <v>187</v>
      </c>
      <c r="B200" s="70" t="s">
        <v>229</v>
      </c>
      <c r="C200" s="71" t="s">
        <v>77</v>
      </c>
      <c r="D200" s="70">
        <v>4</v>
      </c>
      <c r="E200" s="70" t="s">
        <v>78</v>
      </c>
      <c r="F200" s="70"/>
      <c r="G200" s="70"/>
      <c r="H200" s="70" t="s">
        <v>206</v>
      </c>
      <c r="I200" s="70">
        <v>3</v>
      </c>
      <c r="J200" s="70">
        <v>2</v>
      </c>
      <c r="K200" s="70"/>
      <c r="L200" s="56">
        <f t="shared" si="104"/>
        <v>9</v>
      </c>
      <c r="M200" s="56">
        <f t="shared" si="105"/>
        <v>6</v>
      </c>
      <c r="N200" s="56">
        <f t="shared" si="106"/>
        <v>3</v>
      </c>
      <c r="O200" s="56">
        <f t="shared" si="107"/>
        <v>0</v>
      </c>
      <c r="P200" s="56">
        <f t="shared" si="108"/>
        <v>0</v>
      </c>
      <c r="Q200" s="56">
        <f t="shared" si="109"/>
        <v>0</v>
      </c>
      <c r="R200" s="56">
        <f t="shared" si="96"/>
        <v>306</v>
      </c>
    </row>
    <row r="201" spans="1:257" x14ac:dyDescent="0.2">
      <c r="A201" s="51" t="s">
        <v>355</v>
      </c>
      <c r="B201" s="52"/>
      <c r="C201" s="115"/>
      <c r="D201" s="54"/>
      <c r="E201" s="54"/>
      <c r="F201" s="54"/>
      <c r="G201" s="54"/>
      <c r="H201" s="54"/>
      <c r="I201" s="54"/>
      <c r="J201" s="54"/>
      <c r="K201" s="54"/>
      <c r="L201" s="54">
        <f t="shared" ref="L201:Q201" si="110">SUM(L191:L200)</f>
        <v>78</v>
      </c>
      <c r="M201" s="54">
        <f t="shared" si="110"/>
        <v>33</v>
      </c>
      <c r="N201" s="54">
        <f t="shared" si="110"/>
        <v>22.5</v>
      </c>
      <c r="O201" s="54">
        <f t="shared" si="110"/>
        <v>22.5</v>
      </c>
      <c r="P201" s="54">
        <f t="shared" si="110"/>
        <v>0</v>
      </c>
      <c r="Q201" s="54">
        <f t="shared" si="110"/>
        <v>0</v>
      </c>
      <c r="R201" s="54">
        <f t="shared" si="96"/>
        <v>2652</v>
      </c>
    </row>
    <row r="202" spans="1:257" s="112" customFormat="1" ht="11.25" x14ac:dyDescent="0.2">
      <c r="A202" s="445" t="s">
        <v>163</v>
      </c>
      <c r="B202" s="70" t="s">
        <v>229</v>
      </c>
      <c r="C202" s="71" t="s">
        <v>77</v>
      </c>
      <c r="D202" s="70">
        <v>4</v>
      </c>
      <c r="E202" s="70" t="s">
        <v>12</v>
      </c>
      <c r="F202" s="70"/>
      <c r="G202" s="70"/>
      <c r="H202" s="70" t="s">
        <v>51</v>
      </c>
      <c r="I202" s="70">
        <v>2</v>
      </c>
      <c r="J202" s="70">
        <v>4</v>
      </c>
      <c r="K202" s="70"/>
      <c r="L202" s="56">
        <f t="shared" ref="L202:L212" si="111">SUM(M202:Q202)</f>
        <v>10</v>
      </c>
      <c r="M202" s="56">
        <f t="shared" ref="M202:M212" si="112">I202*2</f>
        <v>4</v>
      </c>
      <c r="N202" s="56">
        <f t="shared" ref="N202:N212" si="113">J202*1.5</f>
        <v>6</v>
      </c>
      <c r="O202" s="56">
        <f t="shared" ref="O202:O212" si="114">K202*1.25</f>
        <v>0</v>
      </c>
      <c r="P202" s="56">
        <f t="shared" ref="P202:P212" si="115">F202*1</f>
        <v>0</v>
      </c>
      <c r="Q202" s="56">
        <f t="shared" ref="Q202:Q212" si="116">G202*1.25</f>
        <v>0</v>
      </c>
      <c r="R202" s="56">
        <f t="shared" si="96"/>
        <v>340</v>
      </c>
      <c r="S202" s="127"/>
      <c r="T202" s="127"/>
      <c r="U202" s="127"/>
      <c r="V202" s="127"/>
      <c r="W202" s="127"/>
    </row>
    <row r="203" spans="1:257" x14ac:dyDescent="0.2">
      <c r="A203" s="444" t="s">
        <v>24</v>
      </c>
      <c r="B203" s="77" t="s">
        <v>232</v>
      </c>
      <c r="C203" s="94" t="s">
        <v>77</v>
      </c>
      <c r="D203" s="77">
        <v>2.5</v>
      </c>
      <c r="E203" s="77" t="s">
        <v>12</v>
      </c>
      <c r="F203" s="77"/>
      <c r="G203" s="77"/>
      <c r="H203" s="77" t="s">
        <v>201</v>
      </c>
      <c r="I203" s="77">
        <v>2</v>
      </c>
      <c r="J203" s="77">
        <v>1</v>
      </c>
      <c r="K203" s="77"/>
      <c r="L203" s="50">
        <f t="shared" si="111"/>
        <v>5.5</v>
      </c>
      <c r="M203" s="50">
        <f t="shared" si="112"/>
        <v>4</v>
      </c>
      <c r="N203" s="50">
        <f t="shared" si="113"/>
        <v>1.5</v>
      </c>
      <c r="O203" s="50">
        <f t="shared" si="114"/>
        <v>0</v>
      </c>
      <c r="P203" s="50">
        <f t="shared" si="115"/>
        <v>0</v>
      </c>
      <c r="Q203" s="50">
        <f t="shared" si="116"/>
        <v>0</v>
      </c>
      <c r="R203" s="56">
        <f t="shared" si="96"/>
        <v>187</v>
      </c>
    </row>
    <row r="204" spans="1:257" x14ac:dyDescent="0.2">
      <c r="A204" s="445" t="s">
        <v>116</v>
      </c>
      <c r="B204" s="70" t="s">
        <v>230</v>
      </c>
      <c r="C204" s="71" t="s">
        <v>215</v>
      </c>
      <c r="D204" s="70">
        <v>2</v>
      </c>
      <c r="E204" s="70" t="s">
        <v>12</v>
      </c>
      <c r="F204" s="70"/>
      <c r="G204" s="70"/>
      <c r="H204" s="70" t="s">
        <v>201</v>
      </c>
      <c r="I204" s="70">
        <v>1.5</v>
      </c>
      <c r="J204" s="70">
        <v>1</v>
      </c>
      <c r="K204" s="70"/>
      <c r="L204" s="56">
        <f t="shared" si="111"/>
        <v>4.5</v>
      </c>
      <c r="M204" s="56">
        <f t="shared" si="112"/>
        <v>3</v>
      </c>
      <c r="N204" s="56">
        <f t="shared" si="113"/>
        <v>1.5</v>
      </c>
      <c r="O204" s="56">
        <f t="shared" si="114"/>
        <v>0</v>
      </c>
      <c r="P204" s="56">
        <f t="shared" si="115"/>
        <v>0</v>
      </c>
      <c r="Q204" s="56">
        <f t="shared" si="116"/>
        <v>0</v>
      </c>
      <c r="R204" s="56">
        <f t="shared" si="96"/>
        <v>153</v>
      </c>
    </row>
    <row r="205" spans="1:257" s="112" customFormat="1" ht="11.25" x14ac:dyDescent="0.2">
      <c r="A205" s="445" t="s">
        <v>115</v>
      </c>
      <c r="B205" s="70" t="s">
        <v>230</v>
      </c>
      <c r="C205" s="71" t="s">
        <v>215</v>
      </c>
      <c r="D205" s="70">
        <v>2</v>
      </c>
      <c r="E205" s="70" t="s">
        <v>12</v>
      </c>
      <c r="F205" s="70"/>
      <c r="G205" s="70"/>
      <c r="H205" s="70" t="s">
        <v>201</v>
      </c>
      <c r="I205" s="70">
        <v>1.5</v>
      </c>
      <c r="J205" s="70">
        <v>1</v>
      </c>
      <c r="K205" s="70"/>
      <c r="L205" s="56">
        <f t="shared" si="111"/>
        <v>4.5</v>
      </c>
      <c r="M205" s="56">
        <f t="shared" si="112"/>
        <v>3</v>
      </c>
      <c r="N205" s="56">
        <f t="shared" si="113"/>
        <v>1.5</v>
      </c>
      <c r="O205" s="56">
        <f t="shared" si="114"/>
        <v>0</v>
      </c>
      <c r="P205" s="56">
        <f t="shared" si="115"/>
        <v>0</v>
      </c>
      <c r="Q205" s="56">
        <f t="shared" si="116"/>
        <v>0</v>
      </c>
      <c r="R205" s="56">
        <f t="shared" si="96"/>
        <v>153</v>
      </c>
      <c r="S205" s="127"/>
      <c r="T205" s="127"/>
      <c r="U205" s="127"/>
      <c r="V205" s="127"/>
      <c r="W205" s="127"/>
    </row>
    <row r="206" spans="1:257" s="45" customFormat="1" x14ac:dyDescent="0.2">
      <c r="A206" s="445" t="s">
        <v>218</v>
      </c>
      <c r="B206" s="70" t="s">
        <v>230</v>
      </c>
      <c r="C206" s="71" t="s">
        <v>215</v>
      </c>
      <c r="D206" s="70">
        <v>2</v>
      </c>
      <c r="E206" s="70" t="s">
        <v>79</v>
      </c>
      <c r="F206" s="70"/>
      <c r="G206" s="70"/>
      <c r="H206" s="70" t="s">
        <v>201</v>
      </c>
      <c r="I206" s="70">
        <v>1.5</v>
      </c>
      <c r="J206" s="70">
        <v>1</v>
      </c>
      <c r="K206" s="70"/>
      <c r="L206" s="56">
        <f t="shared" si="111"/>
        <v>4.5</v>
      </c>
      <c r="M206" s="56">
        <f t="shared" si="112"/>
        <v>3</v>
      </c>
      <c r="N206" s="56">
        <f t="shared" si="113"/>
        <v>1.5</v>
      </c>
      <c r="O206" s="56">
        <f t="shared" si="114"/>
        <v>0</v>
      </c>
      <c r="P206" s="56">
        <f t="shared" si="115"/>
        <v>0</v>
      </c>
      <c r="Q206" s="56">
        <f t="shared" si="116"/>
        <v>0</v>
      </c>
      <c r="R206" s="56">
        <f t="shared" si="96"/>
        <v>153</v>
      </c>
      <c r="S206" s="515"/>
      <c r="T206" s="515"/>
      <c r="U206" s="515"/>
      <c r="V206" s="515"/>
      <c r="W206" s="515"/>
    </row>
    <row r="207" spans="1:257" s="112" customFormat="1" ht="11.25" x14ac:dyDescent="0.2">
      <c r="A207" s="444" t="s">
        <v>29</v>
      </c>
      <c r="B207" s="77" t="s">
        <v>233</v>
      </c>
      <c r="C207" s="94" t="s">
        <v>77</v>
      </c>
      <c r="D207" s="77">
        <v>1</v>
      </c>
      <c r="E207" s="77" t="s">
        <v>12</v>
      </c>
      <c r="F207" s="77"/>
      <c r="G207" s="77"/>
      <c r="H207" s="77" t="s">
        <v>201</v>
      </c>
      <c r="I207" s="77">
        <v>0.5</v>
      </c>
      <c r="J207" s="77">
        <v>1</v>
      </c>
      <c r="K207" s="77"/>
      <c r="L207" s="50">
        <f t="shared" si="111"/>
        <v>2.5</v>
      </c>
      <c r="M207" s="50">
        <f t="shared" si="112"/>
        <v>1</v>
      </c>
      <c r="N207" s="50">
        <f t="shared" si="113"/>
        <v>1.5</v>
      </c>
      <c r="O207" s="50">
        <f t="shared" si="114"/>
        <v>0</v>
      </c>
      <c r="P207" s="50">
        <f t="shared" si="115"/>
        <v>0</v>
      </c>
      <c r="Q207" s="50">
        <f t="shared" si="116"/>
        <v>0</v>
      </c>
      <c r="R207" s="56">
        <f t="shared" si="96"/>
        <v>85</v>
      </c>
      <c r="S207" s="127"/>
      <c r="T207" s="127"/>
      <c r="U207" s="127"/>
      <c r="V207" s="127"/>
      <c r="W207" s="127"/>
    </row>
    <row r="208" spans="1:257" x14ac:dyDescent="0.2">
      <c r="A208" s="442" t="s">
        <v>126</v>
      </c>
      <c r="B208" s="94" t="s">
        <v>230</v>
      </c>
      <c r="C208" s="94" t="s">
        <v>77</v>
      </c>
      <c r="D208" s="77">
        <v>2</v>
      </c>
      <c r="E208" s="77" t="s">
        <v>12</v>
      </c>
      <c r="F208" s="77"/>
      <c r="G208" s="77"/>
      <c r="H208" s="77" t="s">
        <v>206</v>
      </c>
      <c r="I208" s="77">
        <v>1</v>
      </c>
      <c r="J208" s="77">
        <v>2</v>
      </c>
      <c r="K208" s="77"/>
      <c r="L208" s="50">
        <f t="shared" si="111"/>
        <v>5</v>
      </c>
      <c r="M208" s="50">
        <f t="shared" si="112"/>
        <v>2</v>
      </c>
      <c r="N208" s="56">
        <f t="shared" si="113"/>
        <v>3</v>
      </c>
      <c r="O208" s="97">
        <f t="shared" si="114"/>
        <v>0</v>
      </c>
      <c r="P208" s="50">
        <f t="shared" si="115"/>
        <v>0</v>
      </c>
      <c r="Q208" s="50">
        <f t="shared" si="116"/>
        <v>0</v>
      </c>
      <c r="R208" s="56">
        <f t="shared" si="96"/>
        <v>170</v>
      </c>
    </row>
    <row r="209" spans="1:257" s="112" customFormat="1" ht="11.25" x14ac:dyDescent="0.2">
      <c r="A209" s="445" t="s">
        <v>3</v>
      </c>
      <c r="B209" s="70" t="s">
        <v>229</v>
      </c>
      <c r="C209" s="71" t="s">
        <v>215</v>
      </c>
      <c r="D209" s="70">
        <v>1.5</v>
      </c>
      <c r="E209" s="70" t="s">
        <v>12</v>
      </c>
      <c r="F209" s="70"/>
      <c r="G209" s="70"/>
      <c r="H209" s="70"/>
      <c r="I209" s="70">
        <v>1.5</v>
      </c>
      <c r="J209" s="70"/>
      <c r="K209" s="70"/>
      <c r="L209" s="56">
        <f t="shared" si="111"/>
        <v>3</v>
      </c>
      <c r="M209" s="56">
        <f t="shared" si="112"/>
        <v>3</v>
      </c>
      <c r="N209" s="56">
        <f t="shared" si="113"/>
        <v>0</v>
      </c>
      <c r="O209" s="56">
        <f t="shared" si="114"/>
        <v>0</v>
      </c>
      <c r="P209" s="56">
        <f t="shared" si="115"/>
        <v>0</v>
      </c>
      <c r="Q209" s="56">
        <f t="shared" si="116"/>
        <v>0</v>
      </c>
      <c r="R209" s="56">
        <f t="shared" si="96"/>
        <v>102</v>
      </c>
      <c r="S209" s="127"/>
      <c r="T209" s="127"/>
      <c r="U209" s="127"/>
      <c r="V209" s="127"/>
      <c r="W209" s="127"/>
    </row>
    <row r="210" spans="1:257" s="112" customFormat="1" ht="11.25" x14ac:dyDescent="0.2">
      <c r="A210" s="444" t="s">
        <v>28</v>
      </c>
      <c r="B210" s="77" t="s">
        <v>229</v>
      </c>
      <c r="C210" s="94" t="s">
        <v>77</v>
      </c>
      <c r="D210" s="77">
        <v>2</v>
      </c>
      <c r="E210" s="77" t="s">
        <v>12</v>
      </c>
      <c r="F210" s="77"/>
      <c r="G210" s="77"/>
      <c r="H210" s="77" t="s">
        <v>201</v>
      </c>
      <c r="I210" s="77">
        <v>1.5</v>
      </c>
      <c r="J210" s="77">
        <v>1</v>
      </c>
      <c r="K210" s="77"/>
      <c r="L210" s="50">
        <f t="shared" si="111"/>
        <v>4.5</v>
      </c>
      <c r="M210" s="50">
        <f t="shared" si="112"/>
        <v>3</v>
      </c>
      <c r="N210" s="50">
        <f t="shared" si="113"/>
        <v>1.5</v>
      </c>
      <c r="O210" s="50">
        <f t="shared" si="114"/>
        <v>0</v>
      </c>
      <c r="P210" s="50">
        <f t="shared" si="115"/>
        <v>0</v>
      </c>
      <c r="Q210" s="50">
        <f t="shared" si="116"/>
        <v>0</v>
      </c>
      <c r="R210" s="56">
        <f t="shared" si="96"/>
        <v>153</v>
      </c>
      <c r="S210" s="127"/>
      <c r="T210" s="127"/>
      <c r="U210" s="127"/>
      <c r="V210" s="127"/>
      <c r="W210" s="127"/>
    </row>
    <row r="211" spans="1:257" x14ac:dyDescent="0.2">
      <c r="A211" s="444" t="s">
        <v>180</v>
      </c>
      <c r="B211" s="77" t="s">
        <v>233</v>
      </c>
      <c r="C211" s="94" t="s">
        <v>77</v>
      </c>
      <c r="D211" s="77">
        <v>3</v>
      </c>
      <c r="E211" s="77" t="s">
        <v>12</v>
      </c>
      <c r="F211" s="77"/>
      <c r="G211" s="77"/>
      <c r="H211" s="77" t="s">
        <v>201</v>
      </c>
      <c r="I211" s="77">
        <v>2.5</v>
      </c>
      <c r="J211" s="77">
        <v>1</v>
      </c>
      <c r="K211" s="77"/>
      <c r="L211" s="50">
        <f t="shared" si="111"/>
        <v>6.5</v>
      </c>
      <c r="M211" s="50">
        <f t="shared" si="112"/>
        <v>5</v>
      </c>
      <c r="N211" s="50">
        <f t="shared" si="113"/>
        <v>1.5</v>
      </c>
      <c r="O211" s="50">
        <f t="shared" si="114"/>
        <v>0</v>
      </c>
      <c r="P211" s="50">
        <f t="shared" si="115"/>
        <v>0</v>
      </c>
      <c r="Q211" s="50">
        <f t="shared" si="116"/>
        <v>0</v>
      </c>
      <c r="R211" s="56">
        <f t="shared" si="96"/>
        <v>221</v>
      </c>
    </row>
    <row r="212" spans="1:257" x14ac:dyDescent="0.2">
      <c r="A212" s="442" t="s">
        <v>217</v>
      </c>
      <c r="B212" s="94" t="s">
        <v>229</v>
      </c>
      <c r="C212" s="116" t="s">
        <v>77</v>
      </c>
      <c r="D212" s="77">
        <v>4</v>
      </c>
      <c r="E212" s="77" t="s">
        <v>12</v>
      </c>
      <c r="F212" s="77"/>
      <c r="G212" s="77"/>
      <c r="H212" s="77" t="s">
        <v>51</v>
      </c>
      <c r="I212" s="77">
        <v>2</v>
      </c>
      <c r="J212" s="77">
        <v>4</v>
      </c>
      <c r="K212" s="77"/>
      <c r="L212" s="50">
        <f t="shared" si="111"/>
        <v>10</v>
      </c>
      <c r="M212" s="50">
        <f t="shared" si="112"/>
        <v>4</v>
      </c>
      <c r="N212" s="56">
        <f t="shared" si="113"/>
        <v>6</v>
      </c>
      <c r="O212" s="97">
        <f t="shared" si="114"/>
        <v>0</v>
      </c>
      <c r="P212" s="50">
        <f t="shared" si="115"/>
        <v>0</v>
      </c>
      <c r="Q212" s="50">
        <f t="shared" si="116"/>
        <v>0</v>
      </c>
      <c r="R212" s="56">
        <f t="shared" si="96"/>
        <v>340</v>
      </c>
    </row>
    <row r="213" spans="1:257" x14ac:dyDescent="0.2">
      <c r="A213" s="51" t="s">
        <v>356</v>
      </c>
      <c r="B213" s="52"/>
      <c r="C213" s="115"/>
      <c r="D213" s="54"/>
      <c r="E213" s="54"/>
      <c r="F213" s="54"/>
      <c r="G213" s="54"/>
      <c r="H213" s="54"/>
      <c r="I213" s="54"/>
      <c r="J213" s="54"/>
      <c r="K213" s="54"/>
      <c r="L213" s="54">
        <f t="shared" ref="L213:Q213" si="117">SUM(L202:L212)</f>
        <v>60.5</v>
      </c>
      <c r="M213" s="54">
        <f t="shared" si="117"/>
        <v>35</v>
      </c>
      <c r="N213" s="54">
        <f t="shared" si="117"/>
        <v>25.5</v>
      </c>
      <c r="O213" s="54">
        <f t="shared" si="117"/>
        <v>0</v>
      </c>
      <c r="P213" s="54">
        <f t="shared" si="117"/>
        <v>0</v>
      </c>
      <c r="Q213" s="54">
        <f t="shared" si="117"/>
        <v>0</v>
      </c>
      <c r="R213" s="54">
        <f t="shared" si="96"/>
        <v>2057</v>
      </c>
    </row>
    <row r="214" spans="1:257" x14ac:dyDescent="0.2">
      <c r="A214" s="445" t="s">
        <v>235</v>
      </c>
      <c r="B214" s="70" t="s">
        <v>230</v>
      </c>
      <c r="C214" s="71" t="s">
        <v>77</v>
      </c>
      <c r="D214" s="70">
        <v>2</v>
      </c>
      <c r="E214" s="70" t="s">
        <v>23</v>
      </c>
      <c r="F214" s="70"/>
      <c r="G214" s="70"/>
      <c r="H214" s="70" t="s">
        <v>206</v>
      </c>
      <c r="I214" s="70">
        <v>1</v>
      </c>
      <c r="J214" s="70">
        <v>2</v>
      </c>
      <c r="K214" s="70"/>
      <c r="L214" s="56">
        <f>SUM(M214:Q214)</f>
        <v>5</v>
      </c>
      <c r="M214" s="56">
        <f>I214*2</f>
        <v>2</v>
      </c>
      <c r="N214" s="56">
        <f>J214*1.5</f>
        <v>3</v>
      </c>
      <c r="O214" s="56">
        <f>K214*1.25</f>
        <v>0</v>
      </c>
      <c r="P214" s="56">
        <f>F214*1</f>
        <v>0</v>
      </c>
      <c r="Q214" s="56">
        <f>G214*1.25</f>
        <v>0</v>
      </c>
      <c r="R214" s="56">
        <f t="shared" si="96"/>
        <v>170</v>
      </c>
    </row>
    <row r="215" spans="1:257" x14ac:dyDescent="0.2">
      <c r="A215" s="445" t="s">
        <v>135</v>
      </c>
      <c r="B215" s="73" t="s">
        <v>230</v>
      </c>
      <c r="C215" s="74" t="s">
        <v>215</v>
      </c>
      <c r="D215" s="73"/>
      <c r="E215" s="73" t="s">
        <v>23</v>
      </c>
      <c r="F215" s="73">
        <v>40</v>
      </c>
      <c r="G215" s="73"/>
      <c r="H215" s="73"/>
      <c r="I215" s="73">
        <v>4</v>
      </c>
      <c r="J215" s="73"/>
      <c r="K215" s="73"/>
      <c r="L215" s="56">
        <f>SUM(M215:Q215)</f>
        <v>48</v>
      </c>
      <c r="M215" s="56">
        <f>I215*2</f>
        <v>8</v>
      </c>
      <c r="N215" s="56">
        <f>J215*1.5</f>
        <v>0</v>
      </c>
      <c r="O215" s="56">
        <f>K215*1.25</f>
        <v>0</v>
      </c>
      <c r="P215" s="56">
        <f>F215*1</f>
        <v>40</v>
      </c>
      <c r="Q215" s="56">
        <f>G215*1.25</f>
        <v>0</v>
      </c>
      <c r="R215" s="56">
        <f>L215*34</f>
        <v>1632</v>
      </c>
    </row>
    <row r="216" spans="1:257" x14ac:dyDescent="0.2">
      <c r="A216" s="444" t="s">
        <v>127</v>
      </c>
      <c r="B216" s="77" t="s">
        <v>232</v>
      </c>
      <c r="C216" s="94" t="s">
        <v>77</v>
      </c>
      <c r="D216" s="77">
        <v>2</v>
      </c>
      <c r="E216" s="77" t="s">
        <v>23</v>
      </c>
      <c r="F216" s="77"/>
      <c r="G216" s="77"/>
      <c r="H216" s="77" t="s">
        <v>201</v>
      </c>
      <c r="I216" s="77">
        <v>1.5</v>
      </c>
      <c r="J216" s="77">
        <v>1</v>
      </c>
      <c r="K216" s="77"/>
      <c r="L216" s="50">
        <f t="shared" ref="L216:L221" si="118">SUM(M216:Q216)</f>
        <v>4.5</v>
      </c>
      <c r="M216" s="50">
        <f t="shared" ref="M216:M221" si="119">I216*2</f>
        <v>3</v>
      </c>
      <c r="N216" s="50">
        <f t="shared" ref="N216:N221" si="120">J216*1.5</f>
        <v>1.5</v>
      </c>
      <c r="O216" s="50">
        <f t="shared" ref="O216:O221" si="121">K216*1.25</f>
        <v>0</v>
      </c>
      <c r="P216" s="50">
        <f t="shared" ref="P216:P221" si="122">F216*1</f>
        <v>0</v>
      </c>
      <c r="Q216" s="50">
        <f t="shared" ref="Q216:Q221" si="123">G216*1.25</f>
        <v>0</v>
      </c>
      <c r="R216" s="56">
        <f t="shared" si="96"/>
        <v>153</v>
      </c>
    </row>
    <row r="217" spans="1:257" s="96" customFormat="1" x14ac:dyDescent="0.2">
      <c r="A217" s="445" t="s">
        <v>83</v>
      </c>
      <c r="B217" s="70" t="s">
        <v>230</v>
      </c>
      <c r="C217" s="71" t="s">
        <v>77</v>
      </c>
      <c r="D217" s="70">
        <v>2</v>
      </c>
      <c r="E217" s="70" t="s">
        <v>23</v>
      </c>
      <c r="F217" s="70"/>
      <c r="G217" s="70"/>
      <c r="H217" s="70"/>
      <c r="I217" s="70">
        <v>2</v>
      </c>
      <c r="J217" s="70"/>
      <c r="K217" s="70"/>
      <c r="L217" s="56">
        <f t="shared" si="118"/>
        <v>4</v>
      </c>
      <c r="M217" s="56">
        <f t="shared" si="119"/>
        <v>4</v>
      </c>
      <c r="N217" s="56">
        <f t="shared" si="120"/>
        <v>0</v>
      </c>
      <c r="O217" s="56">
        <f t="shared" si="121"/>
        <v>0</v>
      </c>
      <c r="P217" s="56">
        <f t="shared" si="122"/>
        <v>0</v>
      </c>
      <c r="Q217" s="56">
        <f t="shared" si="123"/>
        <v>0</v>
      </c>
      <c r="R217" s="56">
        <f t="shared" si="96"/>
        <v>136</v>
      </c>
      <c r="S217" s="517"/>
      <c r="T217" s="517"/>
      <c r="U217" s="517"/>
      <c r="V217" s="517"/>
      <c r="W217" s="517"/>
      <c r="HX217" s="41"/>
      <c r="HY217" s="41"/>
      <c r="HZ217" s="41"/>
      <c r="IA217" s="4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41"/>
      <c r="IM217" s="41"/>
      <c r="IN217" s="41"/>
      <c r="IO217" s="41"/>
      <c r="IP217" s="41"/>
      <c r="IQ217" s="41"/>
      <c r="IR217" s="41"/>
      <c r="IS217" s="41"/>
      <c r="IT217" s="41"/>
      <c r="IU217" s="41"/>
      <c r="IV217" s="41"/>
      <c r="IW217" s="117"/>
    </row>
    <row r="218" spans="1:257" s="45" customFormat="1" x14ac:dyDescent="0.2">
      <c r="A218" s="445" t="s">
        <v>84</v>
      </c>
      <c r="B218" s="70" t="s">
        <v>230</v>
      </c>
      <c r="C218" s="71" t="s">
        <v>77</v>
      </c>
      <c r="D218" s="70">
        <v>2</v>
      </c>
      <c r="E218" s="70" t="s">
        <v>23</v>
      </c>
      <c r="F218" s="70"/>
      <c r="G218" s="70"/>
      <c r="H218" s="70"/>
      <c r="I218" s="70">
        <v>2</v>
      </c>
      <c r="J218" s="70"/>
      <c r="K218" s="70"/>
      <c r="L218" s="56">
        <f t="shared" si="118"/>
        <v>4</v>
      </c>
      <c r="M218" s="56">
        <f t="shared" si="119"/>
        <v>4</v>
      </c>
      <c r="N218" s="56">
        <f t="shared" si="120"/>
        <v>0</v>
      </c>
      <c r="O218" s="56">
        <f t="shared" si="121"/>
        <v>0</v>
      </c>
      <c r="P218" s="56">
        <f t="shared" si="122"/>
        <v>0</v>
      </c>
      <c r="Q218" s="56">
        <f t="shared" si="123"/>
        <v>0</v>
      </c>
      <c r="R218" s="56">
        <f t="shared" si="96"/>
        <v>136</v>
      </c>
      <c r="S218" s="515"/>
      <c r="T218" s="515"/>
      <c r="U218" s="515"/>
      <c r="V218" s="515"/>
      <c r="W218" s="515"/>
    </row>
    <row r="219" spans="1:257" s="112" customFormat="1" ht="11.25" x14ac:dyDescent="0.2">
      <c r="A219" s="445" t="s">
        <v>88</v>
      </c>
      <c r="B219" s="70" t="s">
        <v>230</v>
      </c>
      <c r="C219" s="71" t="s">
        <v>77</v>
      </c>
      <c r="D219" s="70">
        <v>2</v>
      </c>
      <c r="E219" s="70" t="s">
        <v>23</v>
      </c>
      <c r="F219" s="70"/>
      <c r="G219" s="70"/>
      <c r="H219" s="70"/>
      <c r="I219" s="70">
        <v>2</v>
      </c>
      <c r="J219" s="70"/>
      <c r="K219" s="70"/>
      <c r="L219" s="56">
        <f t="shared" si="118"/>
        <v>4</v>
      </c>
      <c r="M219" s="56">
        <f t="shared" si="119"/>
        <v>4</v>
      </c>
      <c r="N219" s="56">
        <f t="shared" si="120"/>
        <v>0</v>
      </c>
      <c r="O219" s="56">
        <f t="shared" si="121"/>
        <v>0</v>
      </c>
      <c r="P219" s="56">
        <f t="shared" si="122"/>
        <v>0</v>
      </c>
      <c r="Q219" s="56">
        <f t="shared" si="123"/>
        <v>0</v>
      </c>
      <c r="R219" s="56">
        <f t="shared" si="96"/>
        <v>136</v>
      </c>
      <c r="S219" s="127"/>
      <c r="T219" s="127"/>
      <c r="U219" s="127"/>
      <c r="V219" s="127"/>
      <c r="W219" s="127"/>
    </row>
    <row r="220" spans="1:257" s="106" customFormat="1" ht="11.25" x14ac:dyDescent="0.2">
      <c r="A220" s="445" t="s">
        <v>236</v>
      </c>
      <c r="B220" s="70" t="s">
        <v>230</v>
      </c>
      <c r="C220" s="71" t="s">
        <v>77</v>
      </c>
      <c r="D220" s="70">
        <v>2</v>
      </c>
      <c r="E220" s="70" t="s">
        <v>23</v>
      </c>
      <c r="F220" s="70"/>
      <c r="G220" s="70"/>
      <c r="H220" s="70"/>
      <c r="I220" s="70">
        <v>2</v>
      </c>
      <c r="J220" s="70"/>
      <c r="K220" s="70"/>
      <c r="L220" s="56">
        <f t="shared" si="118"/>
        <v>4</v>
      </c>
      <c r="M220" s="56">
        <f t="shared" si="119"/>
        <v>4</v>
      </c>
      <c r="N220" s="56">
        <f t="shared" si="120"/>
        <v>0</v>
      </c>
      <c r="O220" s="56">
        <f t="shared" si="121"/>
        <v>0</v>
      </c>
      <c r="P220" s="56">
        <f t="shared" si="122"/>
        <v>0</v>
      </c>
      <c r="Q220" s="56">
        <f t="shared" si="123"/>
        <v>0</v>
      </c>
      <c r="R220" s="56">
        <f t="shared" si="96"/>
        <v>136</v>
      </c>
      <c r="S220" s="518"/>
      <c r="T220" s="518"/>
      <c r="U220" s="518"/>
      <c r="V220" s="518"/>
      <c r="W220" s="518"/>
      <c r="HY220" s="112"/>
      <c r="HZ220" s="112"/>
      <c r="IA220" s="112"/>
      <c r="IB220" s="112"/>
      <c r="IC220" s="112"/>
      <c r="ID220" s="112"/>
      <c r="IE220" s="112"/>
      <c r="IF220" s="112"/>
      <c r="IG220" s="112"/>
      <c r="IH220" s="112"/>
      <c r="II220" s="112"/>
      <c r="IJ220" s="112"/>
      <c r="IK220" s="112"/>
      <c r="IL220" s="112"/>
      <c r="IM220" s="112"/>
      <c r="IN220" s="112"/>
      <c r="IO220" s="112"/>
      <c r="IP220" s="112"/>
      <c r="IQ220" s="112"/>
      <c r="IR220" s="112"/>
      <c r="IS220" s="112"/>
      <c r="IT220" s="112"/>
      <c r="IU220" s="112"/>
      <c r="IV220" s="112"/>
      <c r="IW220" s="112"/>
    </row>
    <row r="221" spans="1:257" x14ac:dyDescent="0.2">
      <c r="A221" s="445" t="s">
        <v>216</v>
      </c>
      <c r="B221" s="70" t="s">
        <v>230</v>
      </c>
      <c r="C221" s="71" t="s">
        <v>77</v>
      </c>
      <c r="D221" s="70">
        <v>2</v>
      </c>
      <c r="E221" s="70" t="s">
        <v>23</v>
      </c>
      <c r="F221" s="70"/>
      <c r="G221" s="70"/>
      <c r="H221" s="70"/>
      <c r="I221" s="70">
        <v>2</v>
      </c>
      <c r="J221" s="70"/>
      <c r="K221" s="70"/>
      <c r="L221" s="56">
        <f t="shared" si="118"/>
        <v>4</v>
      </c>
      <c r="M221" s="56">
        <f t="shared" si="119"/>
        <v>4</v>
      </c>
      <c r="N221" s="56">
        <f t="shared" si="120"/>
        <v>0</v>
      </c>
      <c r="O221" s="56">
        <f t="shared" si="121"/>
        <v>0</v>
      </c>
      <c r="P221" s="56">
        <f t="shared" si="122"/>
        <v>0</v>
      </c>
      <c r="Q221" s="56">
        <f t="shared" si="123"/>
        <v>0</v>
      </c>
      <c r="R221" s="56">
        <f t="shared" si="96"/>
        <v>136</v>
      </c>
    </row>
    <row r="222" spans="1:257" s="112" customFormat="1" ht="11.25" x14ac:dyDescent="0.2">
      <c r="A222" s="469" t="s">
        <v>87</v>
      </c>
      <c r="B222" s="125" t="s">
        <v>229</v>
      </c>
      <c r="C222" s="126" t="s">
        <v>215</v>
      </c>
      <c r="D222" s="125">
        <v>1.5</v>
      </c>
      <c r="E222" s="125" t="s">
        <v>23</v>
      </c>
      <c r="F222" s="125"/>
      <c r="G222" s="125">
        <v>40</v>
      </c>
      <c r="H222" s="125"/>
      <c r="I222" s="125">
        <v>4</v>
      </c>
      <c r="J222" s="125"/>
      <c r="K222" s="125"/>
      <c r="L222" s="56">
        <f>SUM(M222:Q222)</f>
        <v>58</v>
      </c>
      <c r="M222" s="56">
        <f>I222*2</f>
        <v>8</v>
      </c>
      <c r="N222" s="56">
        <f>J222*1.5</f>
        <v>0</v>
      </c>
      <c r="O222" s="56">
        <f>K222*1.25</f>
        <v>0</v>
      </c>
      <c r="P222" s="56">
        <f>F222*1</f>
        <v>0</v>
      </c>
      <c r="Q222" s="56">
        <f>G222*1.25</f>
        <v>50</v>
      </c>
      <c r="R222" s="56">
        <f t="shared" si="96"/>
        <v>1972</v>
      </c>
      <c r="S222" s="127"/>
      <c r="T222" s="127"/>
      <c r="U222" s="127"/>
      <c r="V222" s="127"/>
      <c r="W222" s="127"/>
    </row>
    <row r="223" spans="1:257" s="112" customFormat="1" ht="11.25" x14ac:dyDescent="0.2">
      <c r="A223" s="127"/>
      <c r="B223" s="128"/>
      <c r="C223" s="129"/>
      <c r="D223" s="128"/>
      <c r="E223" s="128"/>
      <c r="F223" s="128"/>
      <c r="G223" s="128"/>
      <c r="H223" s="128"/>
      <c r="I223" s="128"/>
      <c r="J223" s="128"/>
      <c r="K223" s="128"/>
      <c r="L223" s="64">
        <f t="shared" ref="L223:Q223" si="124">SUM(L214:L222)</f>
        <v>135.5</v>
      </c>
      <c r="M223" s="54">
        <f t="shared" si="124"/>
        <v>41</v>
      </c>
      <c r="N223" s="54">
        <f t="shared" si="124"/>
        <v>4.5</v>
      </c>
      <c r="O223" s="54">
        <f t="shared" si="124"/>
        <v>0</v>
      </c>
      <c r="P223" s="54">
        <f t="shared" si="124"/>
        <v>40</v>
      </c>
      <c r="Q223" s="54">
        <f t="shared" si="124"/>
        <v>50</v>
      </c>
      <c r="R223" s="54">
        <f t="shared" si="96"/>
        <v>4607</v>
      </c>
      <c r="S223" s="127"/>
      <c r="T223" s="127"/>
      <c r="U223" s="127"/>
      <c r="V223" s="127"/>
      <c r="W223" s="127"/>
    </row>
    <row r="224" spans="1:257" s="112" customFormat="1" ht="11.25" x14ac:dyDescent="0.2">
      <c r="A224" s="130"/>
      <c r="B224" s="131"/>
      <c r="C224" s="132"/>
      <c r="D224" s="131"/>
      <c r="E224" s="131"/>
      <c r="F224" s="131"/>
      <c r="G224" s="131"/>
      <c r="H224" s="133"/>
      <c r="I224" s="588" t="s">
        <v>20</v>
      </c>
      <c r="J224" s="588"/>
      <c r="K224" s="588"/>
      <c r="L224" s="134">
        <f t="shared" ref="L224:Q224" si="125">L223+L213+L201+L190+L183</f>
        <v>325</v>
      </c>
      <c r="M224" s="134">
        <f t="shared" si="125"/>
        <v>136</v>
      </c>
      <c r="N224" s="134">
        <f t="shared" si="125"/>
        <v>76.5</v>
      </c>
      <c r="O224" s="134">
        <f t="shared" si="125"/>
        <v>22.5</v>
      </c>
      <c r="P224" s="134">
        <f t="shared" si="125"/>
        <v>40</v>
      </c>
      <c r="Q224" s="134">
        <f t="shared" si="125"/>
        <v>50</v>
      </c>
      <c r="R224" s="134">
        <f t="shared" si="96"/>
        <v>11050</v>
      </c>
      <c r="S224" s="127"/>
      <c r="T224" s="127"/>
      <c r="U224" s="127"/>
      <c r="V224" s="127"/>
      <c r="W224" s="127"/>
    </row>
    <row r="225" spans="1:133" s="500" customFormat="1" ht="11.25" x14ac:dyDescent="0.2">
      <c r="A225" s="501"/>
      <c r="B225" s="502"/>
      <c r="C225" s="503"/>
      <c r="D225" s="502"/>
      <c r="E225" s="502"/>
      <c r="F225" s="502"/>
      <c r="G225" s="502"/>
      <c r="H225" s="502"/>
      <c r="I225" s="473"/>
      <c r="J225" s="473"/>
      <c r="K225" s="473"/>
      <c r="L225" s="504"/>
      <c r="M225" s="504"/>
      <c r="N225" s="504"/>
      <c r="O225" s="504"/>
      <c r="P225" s="504"/>
      <c r="Q225" s="504"/>
      <c r="R225" s="504"/>
    </row>
    <row r="226" spans="1:133" s="112" customFormat="1" x14ac:dyDescent="0.2">
      <c r="A226" s="507" t="s">
        <v>765</v>
      </c>
      <c r="B226" s="507"/>
      <c r="C226" s="508"/>
      <c r="D226" s="509"/>
      <c r="E226" s="510"/>
      <c r="F226" s="509"/>
      <c r="G226" s="509"/>
      <c r="H226" s="509"/>
      <c r="I226" s="505"/>
      <c r="J226" s="505"/>
      <c r="K226" s="505"/>
      <c r="L226" s="473"/>
      <c r="M226" s="473"/>
      <c r="N226" s="473"/>
      <c r="O226" s="473"/>
      <c r="P226" s="473"/>
      <c r="Q226" s="473"/>
      <c r="R226" s="473"/>
      <c r="S226" s="127"/>
      <c r="T226" s="127"/>
      <c r="U226" s="127"/>
      <c r="V226" s="127"/>
      <c r="W226" s="127"/>
    </row>
    <row r="227" spans="1:133" s="110" customFormat="1" x14ac:dyDescent="0.2">
      <c r="A227" s="89" t="s">
        <v>182</v>
      </c>
      <c r="B227" s="42" t="s">
        <v>228</v>
      </c>
      <c r="C227" s="90" t="s">
        <v>15</v>
      </c>
      <c r="D227" s="91" t="s">
        <v>183</v>
      </c>
      <c r="E227" s="91" t="s">
        <v>184</v>
      </c>
      <c r="F227" s="91" t="s">
        <v>122</v>
      </c>
      <c r="G227" s="91" t="s">
        <v>121</v>
      </c>
      <c r="H227" s="91" t="s">
        <v>109</v>
      </c>
      <c r="I227" s="91" t="s">
        <v>399</v>
      </c>
      <c r="J227" s="91" t="s">
        <v>169</v>
      </c>
      <c r="K227" s="91" t="s">
        <v>170</v>
      </c>
      <c r="L227" s="91" t="s">
        <v>21</v>
      </c>
      <c r="M227" s="91" t="s">
        <v>172</v>
      </c>
      <c r="N227" s="91" t="s">
        <v>169</v>
      </c>
      <c r="O227" s="91" t="s">
        <v>170</v>
      </c>
      <c r="P227" s="91" t="s">
        <v>46</v>
      </c>
      <c r="Q227" s="91" t="s">
        <v>171</v>
      </c>
      <c r="R227" s="91" t="s">
        <v>25</v>
      </c>
      <c r="S227" s="72"/>
      <c r="T227" s="72"/>
      <c r="U227" s="72"/>
      <c r="V227" s="72"/>
      <c r="W227" s="72"/>
      <c r="X227" s="405"/>
      <c r="Y227" s="405"/>
      <c r="Z227" s="405"/>
      <c r="AA227" s="405"/>
      <c r="AB227" s="405"/>
      <c r="AC227" s="405"/>
      <c r="AD227" s="405"/>
      <c r="AE227" s="405"/>
      <c r="AF227" s="405"/>
      <c r="AG227" s="405"/>
      <c r="AH227" s="405"/>
      <c r="AI227" s="405"/>
      <c r="AJ227" s="405"/>
      <c r="AK227" s="405"/>
      <c r="AL227" s="405"/>
      <c r="AM227" s="405"/>
      <c r="AN227" s="405"/>
      <c r="AO227" s="405"/>
      <c r="AP227" s="405"/>
      <c r="AQ227" s="405"/>
      <c r="AR227" s="405"/>
      <c r="AS227" s="405"/>
      <c r="AT227" s="405"/>
      <c r="AU227" s="405"/>
      <c r="AV227" s="405"/>
      <c r="AW227" s="405"/>
      <c r="AX227" s="405"/>
      <c r="AY227" s="405"/>
      <c r="AZ227" s="405"/>
      <c r="BA227" s="405"/>
      <c r="BB227" s="405"/>
      <c r="BC227" s="405"/>
      <c r="BD227" s="405"/>
      <c r="BE227" s="405"/>
      <c r="BF227" s="405"/>
      <c r="BG227" s="405"/>
      <c r="BH227" s="405"/>
      <c r="BI227" s="405"/>
      <c r="BJ227" s="405"/>
      <c r="BK227" s="405"/>
      <c r="BL227" s="405"/>
      <c r="BM227" s="405"/>
      <c r="BN227" s="405"/>
      <c r="BO227" s="405"/>
      <c r="BP227" s="405"/>
      <c r="BQ227" s="405"/>
      <c r="BR227" s="405"/>
      <c r="BS227" s="405"/>
      <c r="BT227" s="405"/>
      <c r="BU227" s="405"/>
      <c r="BV227" s="405"/>
      <c r="BW227" s="405"/>
      <c r="BX227" s="405"/>
      <c r="BY227" s="405"/>
      <c r="BZ227" s="405"/>
      <c r="CA227" s="405"/>
      <c r="CB227" s="405"/>
      <c r="CC227" s="405"/>
      <c r="CD227" s="405"/>
      <c r="CE227" s="405"/>
      <c r="CF227" s="405"/>
      <c r="CG227" s="405"/>
      <c r="CH227" s="405"/>
      <c r="CI227" s="405"/>
      <c r="CJ227" s="405"/>
      <c r="CK227" s="405"/>
      <c r="CL227" s="405"/>
      <c r="CM227" s="405"/>
      <c r="CN227" s="405"/>
      <c r="CO227" s="405"/>
      <c r="CP227" s="405"/>
      <c r="CQ227" s="405"/>
      <c r="CR227" s="405"/>
      <c r="CS227" s="405"/>
      <c r="CT227" s="405"/>
      <c r="CU227" s="405"/>
      <c r="CV227" s="405"/>
      <c r="CW227" s="405"/>
      <c r="CX227" s="405"/>
      <c r="CY227" s="405"/>
      <c r="CZ227" s="405"/>
      <c r="DA227" s="405"/>
      <c r="DB227" s="405"/>
      <c r="DC227" s="405"/>
      <c r="DD227" s="405"/>
      <c r="DE227" s="405"/>
      <c r="DF227" s="405"/>
      <c r="DG227" s="405"/>
      <c r="DH227" s="405"/>
      <c r="DI227" s="405"/>
      <c r="DJ227" s="405"/>
      <c r="DK227" s="405"/>
      <c r="DL227" s="405"/>
      <c r="DM227" s="405"/>
      <c r="DN227" s="405"/>
      <c r="DO227" s="405"/>
      <c r="DP227" s="405"/>
      <c r="DQ227" s="405"/>
      <c r="DR227" s="405"/>
      <c r="DS227" s="405"/>
      <c r="DT227" s="405"/>
      <c r="DU227" s="405"/>
      <c r="DV227" s="405"/>
      <c r="DW227" s="405"/>
      <c r="DX227" s="405"/>
      <c r="DY227" s="405"/>
      <c r="DZ227" s="405"/>
      <c r="EA227" s="405"/>
      <c r="EB227" s="405"/>
      <c r="EC227" s="405"/>
    </row>
    <row r="228" spans="1:133" s="112" customFormat="1" ht="11.25" x14ac:dyDescent="0.2">
      <c r="A228" s="469" t="s">
        <v>336</v>
      </c>
      <c r="B228" s="125"/>
      <c r="C228" s="126" t="s">
        <v>411</v>
      </c>
      <c r="D228" s="125">
        <v>2</v>
      </c>
      <c r="E228" s="125" t="s">
        <v>80</v>
      </c>
      <c r="F228" s="125"/>
      <c r="G228" s="125"/>
      <c r="H228" s="125" t="s">
        <v>166</v>
      </c>
      <c r="I228" s="70">
        <v>1.5</v>
      </c>
      <c r="J228" s="70"/>
      <c r="K228" s="70">
        <v>2</v>
      </c>
      <c r="L228" s="56">
        <f>SUM(M228:Q228)</f>
        <v>5.5</v>
      </c>
      <c r="M228" s="56">
        <f>I228*2</f>
        <v>3</v>
      </c>
      <c r="N228" s="56">
        <f>J228*1.5</f>
        <v>0</v>
      </c>
      <c r="O228" s="56">
        <f>K228*1.25</f>
        <v>2.5</v>
      </c>
      <c r="P228" s="56">
        <f>F228*1</f>
        <v>0</v>
      </c>
      <c r="Q228" s="56">
        <f>G228*1.25</f>
        <v>0</v>
      </c>
      <c r="R228" s="56">
        <f>L228*34</f>
        <v>187</v>
      </c>
      <c r="S228" s="127"/>
      <c r="T228" s="127"/>
      <c r="U228" s="127"/>
      <c r="V228" s="127"/>
      <c r="W228" s="127"/>
    </row>
    <row r="229" spans="1:133" s="112" customFormat="1" ht="11.25" x14ac:dyDescent="0.2">
      <c r="A229" s="445" t="s">
        <v>338</v>
      </c>
      <c r="B229" s="70" t="s">
        <v>230</v>
      </c>
      <c r="C229" s="71" t="s">
        <v>407</v>
      </c>
      <c r="D229" s="70">
        <v>1.5</v>
      </c>
      <c r="E229" s="70" t="s">
        <v>12</v>
      </c>
      <c r="F229" s="70"/>
      <c r="G229" s="70"/>
      <c r="H229" s="70"/>
      <c r="I229" s="70">
        <v>1.5</v>
      </c>
      <c r="J229" s="70"/>
      <c r="K229" s="70"/>
      <c r="L229" s="56">
        <f>SUM(M229:Q229)</f>
        <v>3</v>
      </c>
      <c r="M229" s="56">
        <f>I229*2</f>
        <v>3</v>
      </c>
      <c r="N229" s="56">
        <f>J229*1.5</f>
        <v>0</v>
      </c>
      <c r="O229" s="56">
        <f>K229*1.25</f>
        <v>0</v>
      </c>
      <c r="P229" s="56">
        <f>F229*1</f>
        <v>0</v>
      </c>
      <c r="Q229" s="56">
        <f>G229*1.25</f>
        <v>0</v>
      </c>
      <c r="R229" s="56">
        <f>L229*34</f>
        <v>102</v>
      </c>
      <c r="S229" s="127"/>
      <c r="T229" s="127"/>
      <c r="U229" s="127"/>
      <c r="V229" s="127"/>
      <c r="W229" s="127"/>
    </row>
    <row r="230" spans="1:133" s="500" customFormat="1" ht="11.25" x14ac:dyDescent="0.2">
      <c r="A230" s="594"/>
      <c r="B230" s="594"/>
      <c r="C230" s="594"/>
      <c r="D230" s="594"/>
      <c r="E230" s="594"/>
      <c r="F230" s="594"/>
      <c r="G230" s="594"/>
      <c r="H230" s="594"/>
      <c r="I230" s="595"/>
      <c r="J230" s="595"/>
      <c r="K230" s="595"/>
      <c r="L230" s="499"/>
      <c r="M230" s="499"/>
      <c r="N230" s="499"/>
      <c r="O230" s="499"/>
      <c r="P230" s="499"/>
      <c r="Q230" s="499"/>
      <c r="R230" s="499"/>
    </row>
    <row r="231" spans="1:133" s="112" customFormat="1" ht="18" x14ac:dyDescent="0.2">
      <c r="A231" s="596" t="s">
        <v>408</v>
      </c>
      <c r="B231" s="596"/>
      <c r="C231" s="596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590"/>
      <c r="O231" s="590"/>
      <c r="P231" s="590"/>
      <c r="Q231" s="590"/>
      <c r="R231" s="590"/>
      <c r="S231" s="127"/>
      <c r="T231" s="127"/>
      <c r="U231" s="127"/>
      <c r="V231" s="127"/>
      <c r="W231" s="127"/>
    </row>
    <row r="232" spans="1:133" s="112" customFormat="1" ht="11.25" x14ac:dyDescent="0.2">
      <c r="A232" s="89" t="s">
        <v>182</v>
      </c>
      <c r="B232" s="42" t="s">
        <v>228</v>
      </c>
      <c r="C232" s="90" t="s">
        <v>15</v>
      </c>
      <c r="D232" s="91" t="s">
        <v>183</v>
      </c>
      <c r="E232" s="91" t="s">
        <v>184</v>
      </c>
      <c r="F232" s="91" t="s">
        <v>122</v>
      </c>
      <c r="G232" s="91" t="s">
        <v>121</v>
      </c>
      <c r="H232" s="91" t="s">
        <v>109</v>
      </c>
      <c r="I232" s="91" t="s">
        <v>399</v>
      </c>
      <c r="J232" s="91" t="s">
        <v>169</v>
      </c>
      <c r="K232" s="91" t="s">
        <v>170</v>
      </c>
      <c r="L232" s="91" t="s">
        <v>21</v>
      </c>
      <c r="M232" s="91" t="s">
        <v>172</v>
      </c>
      <c r="N232" s="91" t="s">
        <v>169</v>
      </c>
      <c r="O232" s="91" t="s">
        <v>170</v>
      </c>
      <c r="P232" s="91" t="s">
        <v>46</v>
      </c>
      <c r="Q232" s="91" t="s">
        <v>171</v>
      </c>
      <c r="R232" s="91" t="s">
        <v>25</v>
      </c>
      <c r="S232" s="127"/>
      <c r="T232" s="127"/>
      <c r="U232" s="127"/>
      <c r="V232" s="127"/>
      <c r="W232" s="127"/>
    </row>
    <row r="233" spans="1:133" x14ac:dyDescent="0.2">
      <c r="A233" s="51" t="s">
        <v>400</v>
      </c>
      <c r="B233" s="52"/>
      <c r="C233" s="115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</row>
    <row r="234" spans="1:133" x14ac:dyDescent="0.2">
      <c r="A234" s="445" t="s">
        <v>33</v>
      </c>
      <c r="B234" s="70"/>
      <c r="C234" s="70" t="s">
        <v>64</v>
      </c>
      <c r="D234" s="70">
        <v>6</v>
      </c>
      <c r="E234" s="70" t="s">
        <v>204</v>
      </c>
      <c r="F234" s="70"/>
      <c r="G234" s="70"/>
      <c r="H234" s="70" t="s">
        <v>11</v>
      </c>
      <c r="I234" s="70">
        <v>4</v>
      </c>
      <c r="J234" s="70"/>
      <c r="K234" s="70">
        <v>8</v>
      </c>
      <c r="L234" s="56">
        <f>SUM(M234:Q234)</f>
        <v>18</v>
      </c>
      <c r="M234" s="56">
        <f>I234*2</f>
        <v>8</v>
      </c>
      <c r="N234" s="56">
        <f>J234*1.5</f>
        <v>0</v>
      </c>
      <c r="O234" s="56">
        <f>K234*1.25</f>
        <v>10</v>
      </c>
      <c r="P234" s="56">
        <f>F234*1</f>
        <v>0</v>
      </c>
      <c r="Q234" s="56">
        <f>G234*1.25</f>
        <v>0</v>
      </c>
      <c r="R234" s="56">
        <f t="shared" ref="R234:R266" si="126">L234*34</f>
        <v>612</v>
      </c>
    </row>
    <row r="235" spans="1:133" s="69" customFormat="1" x14ac:dyDescent="0.2">
      <c r="A235" s="445" t="s">
        <v>58</v>
      </c>
      <c r="B235" s="70"/>
      <c r="C235" s="70" t="s">
        <v>64</v>
      </c>
      <c r="D235" s="70">
        <v>1</v>
      </c>
      <c r="E235" s="70" t="s">
        <v>190</v>
      </c>
      <c r="F235" s="70"/>
      <c r="G235" s="70"/>
      <c r="H235" s="70"/>
      <c r="I235" s="70">
        <v>1</v>
      </c>
      <c r="J235" s="70"/>
      <c r="K235" s="70"/>
      <c r="L235" s="56">
        <f>SUM(M235:Q235)</f>
        <v>2</v>
      </c>
      <c r="M235" s="56">
        <f>I235*2</f>
        <v>2</v>
      </c>
      <c r="N235" s="56">
        <f>J235*1.5</f>
        <v>0</v>
      </c>
      <c r="O235" s="56">
        <f>K235*1.25</f>
        <v>0</v>
      </c>
      <c r="P235" s="56">
        <f>F235*1</f>
        <v>0</v>
      </c>
      <c r="Q235" s="56">
        <f>G235*1.25</f>
        <v>0</v>
      </c>
      <c r="R235" s="56">
        <f t="shared" si="126"/>
        <v>68</v>
      </c>
      <c r="S235" s="72"/>
      <c r="T235" s="72"/>
      <c r="U235" s="72"/>
      <c r="V235" s="72"/>
      <c r="W235" s="72"/>
    </row>
    <row r="236" spans="1:133" x14ac:dyDescent="0.2">
      <c r="A236" s="445" t="s">
        <v>65</v>
      </c>
      <c r="B236" s="70"/>
      <c r="C236" s="70" t="s">
        <v>64</v>
      </c>
      <c r="D236" s="70">
        <v>2</v>
      </c>
      <c r="E236" s="70" t="s">
        <v>204</v>
      </c>
      <c r="F236" s="70"/>
      <c r="G236" s="70"/>
      <c r="H236" s="70"/>
      <c r="I236" s="70">
        <v>2</v>
      </c>
      <c r="J236" s="70"/>
      <c r="K236" s="70"/>
      <c r="L236" s="56">
        <f>SUM(M236:Q236)</f>
        <v>4</v>
      </c>
      <c r="M236" s="56">
        <f>I236*2</f>
        <v>4</v>
      </c>
      <c r="N236" s="56">
        <f>J236*1.5</f>
        <v>0</v>
      </c>
      <c r="O236" s="56">
        <f>K236*1.25</f>
        <v>0</v>
      </c>
      <c r="P236" s="56">
        <f>F236*1</f>
        <v>0</v>
      </c>
      <c r="Q236" s="56">
        <f>G236*1.25</f>
        <v>0</v>
      </c>
      <c r="R236" s="56">
        <f t="shared" si="126"/>
        <v>136</v>
      </c>
    </row>
    <row r="237" spans="1:133" x14ac:dyDescent="0.2">
      <c r="A237" s="51" t="s">
        <v>357</v>
      </c>
      <c r="B237" s="52"/>
      <c r="C237" s="54"/>
      <c r="D237" s="54"/>
      <c r="E237" s="54"/>
      <c r="F237" s="54"/>
      <c r="G237" s="54"/>
      <c r="H237" s="54"/>
      <c r="I237" s="54"/>
      <c r="J237" s="54"/>
      <c r="K237" s="54"/>
      <c r="L237" s="54">
        <f t="shared" ref="L237:Q237" si="127">SUM(L234:L236)</f>
        <v>24</v>
      </c>
      <c r="M237" s="54">
        <f t="shared" si="127"/>
        <v>14</v>
      </c>
      <c r="N237" s="54">
        <f t="shared" si="127"/>
        <v>0</v>
      </c>
      <c r="O237" s="54">
        <f t="shared" si="127"/>
        <v>10</v>
      </c>
      <c r="P237" s="54">
        <f t="shared" si="127"/>
        <v>0</v>
      </c>
      <c r="Q237" s="54">
        <f t="shared" si="127"/>
        <v>0</v>
      </c>
      <c r="R237" s="54">
        <f t="shared" si="126"/>
        <v>816</v>
      </c>
    </row>
    <row r="238" spans="1:133" x14ac:dyDescent="0.2">
      <c r="A238" s="445" t="s">
        <v>35</v>
      </c>
      <c r="B238" s="70"/>
      <c r="C238" s="70" t="s">
        <v>64</v>
      </c>
      <c r="D238" s="70">
        <v>4</v>
      </c>
      <c r="E238" s="70" t="s">
        <v>190</v>
      </c>
      <c r="F238" s="70"/>
      <c r="G238" s="70"/>
      <c r="H238" s="70"/>
      <c r="I238" s="70">
        <v>4</v>
      </c>
      <c r="J238" s="70"/>
      <c r="K238" s="70"/>
      <c r="L238" s="56">
        <f t="shared" ref="L238:L243" si="128">SUM(M238:Q238)</f>
        <v>8</v>
      </c>
      <c r="M238" s="56">
        <f t="shared" ref="M238:M243" si="129">I238*2</f>
        <v>8</v>
      </c>
      <c r="N238" s="56">
        <f t="shared" ref="N238:N243" si="130">J238*1.5</f>
        <v>0</v>
      </c>
      <c r="O238" s="56">
        <f t="shared" ref="O238:O243" si="131">K238*1.25</f>
        <v>0</v>
      </c>
      <c r="P238" s="56">
        <f t="shared" ref="P238:P243" si="132">F238*1</f>
        <v>0</v>
      </c>
      <c r="Q238" s="56">
        <f t="shared" ref="Q238:Q243" si="133">G238*1.25</f>
        <v>0</v>
      </c>
      <c r="R238" s="56">
        <f t="shared" si="126"/>
        <v>272</v>
      </c>
    </row>
    <row r="239" spans="1:133" x14ac:dyDescent="0.2">
      <c r="A239" s="445" t="s">
        <v>36</v>
      </c>
      <c r="B239" s="70"/>
      <c r="C239" s="70" t="s">
        <v>64</v>
      </c>
      <c r="D239" s="70">
        <v>2</v>
      </c>
      <c r="E239" s="70" t="s">
        <v>82</v>
      </c>
      <c r="F239" s="70"/>
      <c r="G239" s="70"/>
      <c r="H239" s="70" t="s">
        <v>347</v>
      </c>
      <c r="I239" s="70"/>
      <c r="J239" s="70"/>
      <c r="K239" s="70">
        <v>8</v>
      </c>
      <c r="L239" s="56">
        <f t="shared" si="128"/>
        <v>10</v>
      </c>
      <c r="M239" s="56">
        <f t="shared" si="129"/>
        <v>0</v>
      </c>
      <c r="N239" s="56">
        <f t="shared" si="130"/>
        <v>0</v>
      </c>
      <c r="O239" s="56">
        <f t="shared" si="131"/>
        <v>10</v>
      </c>
      <c r="P239" s="56">
        <f t="shared" si="132"/>
        <v>0</v>
      </c>
      <c r="Q239" s="56">
        <f t="shared" si="133"/>
        <v>0</v>
      </c>
      <c r="R239" s="56">
        <f t="shared" si="126"/>
        <v>340</v>
      </c>
    </row>
    <row r="240" spans="1:133" x14ac:dyDescent="0.2">
      <c r="A240" s="445" t="s">
        <v>199</v>
      </c>
      <c r="B240" s="70"/>
      <c r="C240" s="70" t="s">
        <v>64</v>
      </c>
      <c r="D240" s="70">
        <v>2</v>
      </c>
      <c r="E240" s="70" t="s">
        <v>82</v>
      </c>
      <c r="F240" s="70"/>
      <c r="G240" s="70"/>
      <c r="H240" s="70"/>
      <c r="I240" s="70">
        <v>2</v>
      </c>
      <c r="J240" s="70"/>
      <c r="K240" s="70"/>
      <c r="L240" s="56">
        <f t="shared" si="128"/>
        <v>4</v>
      </c>
      <c r="M240" s="56">
        <f t="shared" si="129"/>
        <v>4</v>
      </c>
      <c r="N240" s="56">
        <f t="shared" si="130"/>
        <v>0</v>
      </c>
      <c r="O240" s="56">
        <f t="shared" si="131"/>
        <v>0</v>
      </c>
      <c r="P240" s="56">
        <f t="shared" si="132"/>
        <v>0</v>
      </c>
      <c r="Q240" s="56">
        <f t="shared" si="133"/>
        <v>0</v>
      </c>
      <c r="R240" s="56">
        <f t="shared" si="126"/>
        <v>136</v>
      </c>
    </row>
    <row r="241" spans="1:133" s="45" customFormat="1" x14ac:dyDescent="0.2">
      <c r="A241" s="445" t="s">
        <v>66</v>
      </c>
      <c r="B241" s="70"/>
      <c r="C241" s="70" t="s">
        <v>64</v>
      </c>
      <c r="D241" s="70">
        <v>3</v>
      </c>
      <c r="E241" s="70" t="s">
        <v>82</v>
      </c>
      <c r="F241" s="70"/>
      <c r="G241" s="70"/>
      <c r="H241" s="70"/>
      <c r="I241" s="70">
        <v>3</v>
      </c>
      <c r="J241" s="70"/>
      <c r="K241" s="70"/>
      <c r="L241" s="56">
        <f t="shared" si="128"/>
        <v>6</v>
      </c>
      <c r="M241" s="56">
        <f t="shared" si="129"/>
        <v>6</v>
      </c>
      <c r="N241" s="56">
        <f t="shared" si="130"/>
        <v>0</v>
      </c>
      <c r="O241" s="56">
        <f t="shared" si="131"/>
        <v>0</v>
      </c>
      <c r="P241" s="56">
        <f t="shared" si="132"/>
        <v>0</v>
      </c>
      <c r="Q241" s="56">
        <f t="shared" si="133"/>
        <v>0</v>
      </c>
      <c r="R241" s="56">
        <f t="shared" si="126"/>
        <v>204</v>
      </c>
      <c r="S241" s="515"/>
      <c r="T241" s="515"/>
      <c r="U241" s="515"/>
      <c r="V241" s="515"/>
      <c r="W241" s="515"/>
    </row>
    <row r="242" spans="1:133" x14ac:dyDescent="0.2">
      <c r="A242" s="445" t="s">
        <v>38</v>
      </c>
      <c r="B242" s="70"/>
      <c r="C242" s="70" t="s">
        <v>64</v>
      </c>
      <c r="D242" s="70">
        <v>4</v>
      </c>
      <c r="E242" s="70" t="s">
        <v>82</v>
      </c>
      <c r="F242" s="70"/>
      <c r="G242" s="70"/>
      <c r="H242" s="70" t="s">
        <v>30</v>
      </c>
      <c r="I242" s="70">
        <v>3</v>
      </c>
      <c r="J242" s="70"/>
      <c r="K242" s="70">
        <v>4</v>
      </c>
      <c r="L242" s="56">
        <f t="shared" si="128"/>
        <v>11</v>
      </c>
      <c r="M242" s="56">
        <f t="shared" si="129"/>
        <v>6</v>
      </c>
      <c r="N242" s="56">
        <f t="shared" si="130"/>
        <v>0</v>
      </c>
      <c r="O242" s="56">
        <f t="shared" si="131"/>
        <v>5</v>
      </c>
      <c r="P242" s="56">
        <f t="shared" si="132"/>
        <v>0</v>
      </c>
      <c r="Q242" s="56">
        <f t="shared" si="133"/>
        <v>0</v>
      </c>
      <c r="R242" s="56">
        <f t="shared" si="126"/>
        <v>374</v>
      </c>
    </row>
    <row r="243" spans="1:133" x14ac:dyDescent="0.2">
      <c r="A243" s="445" t="s">
        <v>161</v>
      </c>
      <c r="B243" s="70"/>
      <c r="C243" s="70" t="s">
        <v>64</v>
      </c>
      <c r="D243" s="70">
        <v>4</v>
      </c>
      <c r="E243" s="70" t="s">
        <v>82</v>
      </c>
      <c r="F243" s="70"/>
      <c r="G243" s="70"/>
      <c r="H243" s="70"/>
      <c r="I243" s="70">
        <v>4</v>
      </c>
      <c r="J243" s="70"/>
      <c r="K243" s="70"/>
      <c r="L243" s="56">
        <f t="shared" si="128"/>
        <v>8</v>
      </c>
      <c r="M243" s="56">
        <f t="shared" si="129"/>
        <v>8</v>
      </c>
      <c r="N243" s="56">
        <f t="shared" si="130"/>
        <v>0</v>
      </c>
      <c r="O243" s="56">
        <f t="shared" si="131"/>
        <v>0</v>
      </c>
      <c r="P243" s="56">
        <f t="shared" si="132"/>
        <v>0</v>
      </c>
      <c r="Q243" s="56">
        <f t="shared" si="133"/>
        <v>0</v>
      </c>
      <c r="R243" s="56">
        <f t="shared" si="126"/>
        <v>272</v>
      </c>
    </row>
    <row r="244" spans="1:133" x14ac:dyDescent="0.2">
      <c r="A244" s="51" t="s">
        <v>358</v>
      </c>
      <c r="B244" s="52"/>
      <c r="C244" s="54"/>
      <c r="D244" s="54"/>
      <c r="E244" s="54"/>
      <c r="F244" s="54"/>
      <c r="G244" s="54"/>
      <c r="H244" s="54"/>
      <c r="I244" s="54"/>
      <c r="J244" s="54"/>
      <c r="K244" s="54"/>
      <c r="L244" s="54">
        <f t="shared" ref="L244:Q244" si="134">SUM(L238:L243)</f>
        <v>47</v>
      </c>
      <c r="M244" s="54">
        <f t="shared" si="134"/>
        <v>32</v>
      </c>
      <c r="N244" s="54">
        <f t="shared" si="134"/>
        <v>0</v>
      </c>
      <c r="O244" s="54">
        <f t="shared" si="134"/>
        <v>15</v>
      </c>
      <c r="P244" s="54">
        <f t="shared" si="134"/>
        <v>0</v>
      </c>
      <c r="Q244" s="54">
        <f t="shared" si="134"/>
        <v>0</v>
      </c>
      <c r="R244" s="54">
        <f t="shared" si="126"/>
        <v>1598</v>
      </c>
    </row>
    <row r="245" spans="1:133" x14ac:dyDescent="0.2">
      <c r="A245" s="445" t="s">
        <v>34</v>
      </c>
      <c r="B245" s="73"/>
      <c r="C245" s="73" t="s">
        <v>64</v>
      </c>
      <c r="D245" s="73">
        <v>4</v>
      </c>
      <c r="E245" s="73" t="s">
        <v>78</v>
      </c>
      <c r="F245" s="73"/>
      <c r="G245" s="73"/>
      <c r="H245" s="73" t="s">
        <v>166</v>
      </c>
      <c r="I245" s="73">
        <v>3.5</v>
      </c>
      <c r="J245" s="73"/>
      <c r="K245" s="73">
        <v>2</v>
      </c>
      <c r="L245" s="56">
        <f>SUM(M245:Q245)</f>
        <v>9.5</v>
      </c>
      <c r="M245" s="56">
        <f t="shared" ref="M245:M252" si="135">I245*2</f>
        <v>7</v>
      </c>
      <c r="N245" s="56">
        <f t="shared" ref="N245:N252" si="136">J245*1.5</f>
        <v>0</v>
      </c>
      <c r="O245" s="56">
        <f t="shared" ref="O245:O252" si="137">K245*1.25</f>
        <v>2.5</v>
      </c>
      <c r="P245" s="56">
        <f t="shared" ref="P245:P252" si="138">F245*1</f>
        <v>0</v>
      </c>
      <c r="Q245" s="56">
        <f t="shared" ref="Q245:Q252" si="139">G245*1.25</f>
        <v>0</v>
      </c>
      <c r="R245" s="56">
        <f t="shared" si="126"/>
        <v>323</v>
      </c>
    </row>
    <row r="246" spans="1:133" s="45" customFormat="1" x14ac:dyDescent="0.2">
      <c r="A246" s="445" t="s">
        <v>138</v>
      </c>
      <c r="B246" s="73"/>
      <c r="C246" s="73" t="s">
        <v>64</v>
      </c>
      <c r="D246" s="73">
        <v>2</v>
      </c>
      <c r="E246" s="73" t="s">
        <v>78</v>
      </c>
      <c r="F246" s="73"/>
      <c r="G246" s="73"/>
      <c r="H246" s="73"/>
      <c r="I246" s="73">
        <v>2</v>
      </c>
      <c r="J246" s="73"/>
      <c r="K246" s="73"/>
      <c r="L246" s="56">
        <f t="shared" ref="L246:L252" si="140">SUM(M246:Q246)</f>
        <v>4</v>
      </c>
      <c r="M246" s="56">
        <f t="shared" si="135"/>
        <v>4</v>
      </c>
      <c r="N246" s="56">
        <f t="shared" si="136"/>
        <v>0</v>
      </c>
      <c r="O246" s="56">
        <f t="shared" si="137"/>
        <v>0</v>
      </c>
      <c r="P246" s="56">
        <f t="shared" si="138"/>
        <v>0</v>
      </c>
      <c r="Q246" s="56">
        <f t="shared" si="139"/>
        <v>0</v>
      </c>
      <c r="R246" s="56">
        <f t="shared" si="126"/>
        <v>136</v>
      </c>
      <c r="S246" s="515"/>
      <c r="T246" s="515"/>
      <c r="U246" s="515"/>
      <c r="V246" s="515"/>
      <c r="W246" s="515"/>
    </row>
    <row r="247" spans="1:133" s="72" customFormat="1" x14ac:dyDescent="0.2">
      <c r="A247" s="445" t="s">
        <v>139</v>
      </c>
      <c r="B247" s="73"/>
      <c r="C247" s="73" t="s">
        <v>64</v>
      </c>
      <c r="D247" s="73">
        <v>4</v>
      </c>
      <c r="E247" s="73" t="s">
        <v>78</v>
      </c>
      <c r="F247" s="73"/>
      <c r="G247" s="73"/>
      <c r="H247" s="73"/>
      <c r="I247" s="73">
        <v>4</v>
      </c>
      <c r="J247" s="73"/>
      <c r="K247" s="73"/>
      <c r="L247" s="56">
        <f t="shared" si="140"/>
        <v>8</v>
      </c>
      <c r="M247" s="56">
        <f t="shared" si="135"/>
        <v>8</v>
      </c>
      <c r="N247" s="56">
        <f t="shared" si="136"/>
        <v>0</v>
      </c>
      <c r="O247" s="56">
        <f t="shared" si="137"/>
        <v>0</v>
      </c>
      <c r="P247" s="56">
        <f t="shared" si="138"/>
        <v>0</v>
      </c>
      <c r="Q247" s="56">
        <f t="shared" si="139"/>
        <v>0</v>
      </c>
      <c r="R247" s="56">
        <f t="shared" si="126"/>
        <v>272</v>
      </c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  <c r="DH247" s="41"/>
      <c r="DI247" s="41"/>
      <c r="DJ247" s="41"/>
      <c r="DK247" s="41"/>
      <c r="DL247" s="41"/>
      <c r="DM247" s="41"/>
      <c r="DN247" s="41"/>
      <c r="DO247" s="41"/>
      <c r="DP247" s="41"/>
      <c r="DQ247" s="41"/>
      <c r="DR247" s="41"/>
      <c r="DS247" s="41"/>
      <c r="DT247" s="41"/>
      <c r="DU247" s="41"/>
      <c r="DV247" s="41"/>
      <c r="DW247" s="41"/>
      <c r="DX247" s="41"/>
      <c r="DY247" s="41"/>
      <c r="DZ247" s="41"/>
      <c r="EA247" s="41"/>
      <c r="EB247" s="41"/>
      <c r="EC247" s="41"/>
    </row>
    <row r="248" spans="1:133" s="72" customFormat="1" x14ac:dyDescent="0.2">
      <c r="A248" s="445" t="s">
        <v>176</v>
      </c>
      <c r="B248" s="73"/>
      <c r="C248" s="73" t="s">
        <v>64</v>
      </c>
      <c r="D248" s="73">
        <v>2</v>
      </c>
      <c r="E248" s="73" t="s">
        <v>78</v>
      </c>
      <c r="F248" s="73"/>
      <c r="G248" s="73"/>
      <c r="H248" s="73"/>
      <c r="I248" s="73">
        <v>2</v>
      </c>
      <c r="J248" s="73"/>
      <c r="K248" s="73"/>
      <c r="L248" s="56">
        <f t="shared" si="140"/>
        <v>4</v>
      </c>
      <c r="M248" s="56">
        <f t="shared" si="135"/>
        <v>4</v>
      </c>
      <c r="N248" s="56">
        <f t="shared" si="136"/>
        <v>0</v>
      </c>
      <c r="O248" s="56">
        <f t="shared" si="137"/>
        <v>0</v>
      </c>
      <c r="P248" s="56">
        <f t="shared" si="138"/>
        <v>0</v>
      </c>
      <c r="Q248" s="56">
        <f t="shared" si="139"/>
        <v>0</v>
      </c>
      <c r="R248" s="56">
        <f t="shared" si="126"/>
        <v>136</v>
      </c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  <c r="DH248" s="41"/>
      <c r="DI248" s="41"/>
      <c r="DJ248" s="41"/>
      <c r="DK248" s="41"/>
      <c r="DL248" s="41"/>
      <c r="DM248" s="41"/>
      <c r="DN248" s="41"/>
      <c r="DO248" s="41"/>
      <c r="DP248" s="41"/>
      <c r="DQ248" s="41"/>
      <c r="DR248" s="41"/>
      <c r="DS248" s="41"/>
      <c r="DT248" s="41"/>
      <c r="DU248" s="41"/>
      <c r="DV248" s="41"/>
      <c r="DW248" s="41"/>
      <c r="DX248" s="41"/>
      <c r="DY248" s="41"/>
      <c r="DZ248" s="41"/>
      <c r="EA248" s="41"/>
      <c r="EB248" s="41"/>
      <c r="EC248" s="41"/>
    </row>
    <row r="249" spans="1:133" s="72" customFormat="1" x14ac:dyDescent="0.2">
      <c r="A249" s="445" t="s">
        <v>26</v>
      </c>
      <c r="B249" s="73"/>
      <c r="C249" s="73" t="s">
        <v>64</v>
      </c>
      <c r="D249" s="73">
        <v>3</v>
      </c>
      <c r="E249" s="73" t="s">
        <v>78</v>
      </c>
      <c r="F249" s="73"/>
      <c r="G249" s="73"/>
      <c r="H249" s="73" t="s">
        <v>166</v>
      </c>
      <c r="I249" s="73">
        <v>2.5</v>
      </c>
      <c r="J249" s="73"/>
      <c r="K249" s="73">
        <v>2</v>
      </c>
      <c r="L249" s="56">
        <f t="shared" si="140"/>
        <v>7.5</v>
      </c>
      <c r="M249" s="56">
        <f t="shared" si="135"/>
        <v>5</v>
      </c>
      <c r="N249" s="56">
        <f t="shared" si="136"/>
        <v>0</v>
      </c>
      <c r="O249" s="56">
        <f t="shared" si="137"/>
        <v>2.5</v>
      </c>
      <c r="P249" s="56">
        <f t="shared" si="138"/>
        <v>0</v>
      </c>
      <c r="Q249" s="56">
        <f t="shared" si="139"/>
        <v>0</v>
      </c>
      <c r="R249" s="56">
        <f t="shared" si="126"/>
        <v>255</v>
      </c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1"/>
      <c r="CR249" s="41"/>
      <c r="CS249" s="41"/>
      <c r="CT249" s="41"/>
      <c r="CU249" s="41"/>
      <c r="CV249" s="41"/>
      <c r="CW249" s="41"/>
      <c r="CX249" s="41"/>
      <c r="CY249" s="41"/>
      <c r="CZ249" s="41"/>
      <c r="DA249" s="41"/>
      <c r="DB249" s="41"/>
      <c r="DC249" s="41"/>
      <c r="DD249" s="41"/>
      <c r="DE249" s="41"/>
      <c r="DF249" s="41"/>
      <c r="DG249" s="41"/>
      <c r="DH249" s="41"/>
      <c r="DI249" s="41"/>
      <c r="DJ249" s="41"/>
      <c r="DK249" s="41"/>
      <c r="DL249" s="41"/>
      <c r="DM249" s="41"/>
      <c r="DN249" s="41"/>
      <c r="DO249" s="41"/>
      <c r="DP249" s="41"/>
      <c r="DQ249" s="41"/>
      <c r="DR249" s="41"/>
      <c r="DS249" s="41"/>
      <c r="DT249" s="41"/>
      <c r="DU249" s="41"/>
      <c r="DV249" s="41"/>
      <c r="DW249" s="41"/>
      <c r="DX249" s="41"/>
      <c r="DY249" s="41"/>
      <c r="DZ249" s="41"/>
      <c r="EA249" s="41"/>
      <c r="EB249" s="41"/>
      <c r="EC249" s="41"/>
    </row>
    <row r="250" spans="1:133" s="72" customFormat="1" x14ac:dyDescent="0.2">
      <c r="A250" s="445" t="s">
        <v>37</v>
      </c>
      <c r="B250" s="73"/>
      <c r="C250" s="73" t="s">
        <v>64</v>
      </c>
      <c r="D250" s="73">
        <v>4</v>
      </c>
      <c r="E250" s="73" t="s">
        <v>78</v>
      </c>
      <c r="F250" s="73"/>
      <c r="G250" s="73"/>
      <c r="H250" s="73" t="s">
        <v>30</v>
      </c>
      <c r="I250" s="73">
        <v>3</v>
      </c>
      <c r="J250" s="73"/>
      <c r="K250" s="73">
        <v>4</v>
      </c>
      <c r="L250" s="56">
        <f t="shared" si="140"/>
        <v>11</v>
      </c>
      <c r="M250" s="56">
        <f t="shared" si="135"/>
        <v>6</v>
      </c>
      <c r="N250" s="56">
        <f t="shared" si="136"/>
        <v>0</v>
      </c>
      <c r="O250" s="56">
        <f t="shared" si="137"/>
        <v>5</v>
      </c>
      <c r="P250" s="56">
        <f t="shared" si="138"/>
        <v>0</v>
      </c>
      <c r="Q250" s="56">
        <f t="shared" si="139"/>
        <v>0</v>
      </c>
      <c r="R250" s="56">
        <f t="shared" si="126"/>
        <v>374</v>
      </c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</row>
    <row r="251" spans="1:133" x14ac:dyDescent="0.2">
      <c r="A251" s="445" t="s">
        <v>174</v>
      </c>
      <c r="B251" s="73"/>
      <c r="C251" s="73" t="s">
        <v>64</v>
      </c>
      <c r="D251" s="73">
        <v>4</v>
      </c>
      <c r="E251" s="73" t="s">
        <v>78</v>
      </c>
      <c r="F251" s="73"/>
      <c r="G251" s="73"/>
      <c r="H251" s="73" t="s">
        <v>30</v>
      </c>
      <c r="I251" s="73">
        <v>3</v>
      </c>
      <c r="J251" s="73"/>
      <c r="K251" s="73">
        <v>4</v>
      </c>
      <c r="L251" s="56">
        <f t="shared" si="140"/>
        <v>11</v>
      </c>
      <c r="M251" s="56">
        <f t="shared" si="135"/>
        <v>6</v>
      </c>
      <c r="N251" s="56">
        <f t="shared" si="136"/>
        <v>0</v>
      </c>
      <c r="O251" s="56">
        <f t="shared" si="137"/>
        <v>5</v>
      </c>
      <c r="P251" s="56">
        <f t="shared" si="138"/>
        <v>0</v>
      </c>
      <c r="Q251" s="56">
        <f t="shared" si="139"/>
        <v>0</v>
      </c>
      <c r="R251" s="56">
        <f t="shared" si="126"/>
        <v>374</v>
      </c>
    </row>
    <row r="252" spans="1:133" s="72" customFormat="1" x14ac:dyDescent="0.2">
      <c r="A252" s="445" t="s">
        <v>39</v>
      </c>
      <c r="B252" s="73"/>
      <c r="C252" s="73" t="s">
        <v>64</v>
      </c>
      <c r="D252" s="73">
        <v>2</v>
      </c>
      <c r="E252" s="73" t="s">
        <v>78</v>
      </c>
      <c r="F252" s="73"/>
      <c r="G252" s="73"/>
      <c r="H252" s="73" t="s">
        <v>347</v>
      </c>
      <c r="I252" s="73"/>
      <c r="J252" s="73"/>
      <c r="K252" s="73">
        <v>8</v>
      </c>
      <c r="L252" s="56">
        <f t="shared" si="140"/>
        <v>10</v>
      </c>
      <c r="M252" s="56">
        <f t="shared" si="135"/>
        <v>0</v>
      </c>
      <c r="N252" s="56">
        <f t="shared" si="136"/>
        <v>0</v>
      </c>
      <c r="O252" s="56">
        <f t="shared" si="137"/>
        <v>10</v>
      </c>
      <c r="P252" s="56">
        <f t="shared" si="138"/>
        <v>0</v>
      </c>
      <c r="Q252" s="56">
        <f t="shared" si="139"/>
        <v>0</v>
      </c>
      <c r="R252" s="56">
        <f t="shared" si="126"/>
        <v>340</v>
      </c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  <c r="DB252" s="41"/>
      <c r="DC252" s="41"/>
      <c r="DD252" s="41"/>
      <c r="DE252" s="41"/>
      <c r="DF252" s="41"/>
      <c r="DG252" s="41"/>
      <c r="DH252" s="41"/>
      <c r="DI252" s="41"/>
      <c r="DJ252" s="41"/>
      <c r="DK252" s="41"/>
      <c r="DL252" s="41"/>
      <c r="DM252" s="41"/>
      <c r="DN252" s="41"/>
      <c r="DO252" s="41"/>
      <c r="DP252" s="41"/>
      <c r="DQ252" s="41"/>
      <c r="DR252" s="41"/>
      <c r="DS252" s="41"/>
      <c r="DT252" s="41"/>
      <c r="DU252" s="41"/>
      <c r="DV252" s="41"/>
      <c r="DW252" s="41"/>
      <c r="DX252" s="41"/>
      <c r="DY252" s="41"/>
      <c r="DZ252" s="41"/>
      <c r="EA252" s="41"/>
      <c r="EB252" s="41"/>
      <c r="EC252" s="41"/>
    </row>
    <row r="253" spans="1:133" s="72" customFormat="1" x14ac:dyDescent="0.2">
      <c r="A253" s="51" t="s">
        <v>359</v>
      </c>
      <c r="B253" s="52"/>
      <c r="C253" s="54"/>
      <c r="D253" s="54"/>
      <c r="E253" s="54"/>
      <c r="F253" s="54"/>
      <c r="G253" s="54"/>
      <c r="H253" s="54"/>
      <c r="I253" s="54"/>
      <c r="J253" s="54"/>
      <c r="K253" s="54"/>
      <c r="L253" s="54">
        <f t="shared" ref="L253:Q253" si="141">SUM(L245:L252)</f>
        <v>65</v>
      </c>
      <c r="M253" s="54">
        <f t="shared" si="141"/>
        <v>40</v>
      </c>
      <c r="N253" s="54">
        <f t="shared" si="141"/>
        <v>0</v>
      </c>
      <c r="O253" s="54">
        <f t="shared" si="141"/>
        <v>25</v>
      </c>
      <c r="P253" s="54">
        <f t="shared" si="141"/>
        <v>0</v>
      </c>
      <c r="Q253" s="54">
        <f t="shared" si="141"/>
        <v>0</v>
      </c>
      <c r="R253" s="54">
        <f t="shared" si="126"/>
        <v>2210</v>
      </c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</row>
    <row r="254" spans="1:133" s="45" customFormat="1" x14ac:dyDescent="0.2">
      <c r="A254" s="445" t="s">
        <v>137</v>
      </c>
      <c r="B254" s="73"/>
      <c r="C254" s="73" t="s">
        <v>64</v>
      </c>
      <c r="D254" s="73">
        <v>3</v>
      </c>
      <c r="E254" s="73" t="s">
        <v>12</v>
      </c>
      <c r="F254" s="73"/>
      <c r="G254" s="73"/>
      <c r="H254" s="73"/>
      <c r="I254" s="73">
        <v>3</v>
      </c>
      <c r="J254" s="73"/>
      <c r="K254" s="73"/>
      <c r="L254" s="56">
        <f t="shared" ref="L254:L264" si="142">SUM(M254:Q254)</f>
        <v>6</v>
      </c>
      <c r="M254" s="56">
        <f t="shared" ref="M254:M264" si="143">I254*2</f>
        <v>6</v>
      </c>
      <c r="N254" s="56">
        <f t="shared" ref="N254:N264" si="144">J254*1.5</f>
        <v>0</v>
      </c>
      <c r="O254" s="56">
        <f t="shared" ref="O254:O264" si="145">K254*1.25</f>
        <v>0</v>
      </c>
      <c r="P254" s="56">
        <f t="shared" ref="P254:P264" si="146">F254*1</f>
        <v>0</v>
      </c>
      <c r="Q254" s="56">
        <f t="shared" ref="Q254:Q264" si="147">G254*1.25</f>
        <v>0</v>
      </c>
      <c r="R254" s="56">
        <f t="shared" si="126"/>
        <v>204</v>
      </c>
      <c r="S254" s="515"/>
      <c r="T254" s="515"/>
      <c r="U254" s="515"/>
      <c r="V254" s="515"/>
      <c r="W254" s="515"/>
    </row>
    <row r="255" spans="1:133" s="72" customFormat="1" x14ac:dyDescent="0.2">
      <c r="A255" s="445" t="s">
        <v>135</v>
      </c>
      <c r="B255" s="73"/>
      <c r="C255" s="73" t="s">
        <v>64</v>
      </c>
      <c r="D255" s="73">
        <v>6</v>
      </c>
      <c r="E255" s="73" t="s">
        <v>79</v>
      </c>
      <c r="F255" s="73">
        <v>40</v>
      </c>
      <c r="G255" s="73"/>
      <c r="H255" s="73"/>
      <c r="I255" s="73">
        <v>4</v>
      </c>
      <c r="J255" s="73"/>
      <c r="K255" s="73"/>
      <c r="L255" s="56">
        <f t="shared" si="142"/>
        <v>48</v>
      </c>
      <c r="M255" s="56">
        <f t="shared" si="143"/>
        <v>8</v>
      </c>
      <c r="N255" s="56">
        <f t="shared" si="144"/>
        <v>0</v>
      </c>
      <c r="O255" s="56">
        <f t="shared" si="145"/>
        <v>0</v>
      </c>
      <c r="P255" s="56">
        <f t="shared" si="146"/>
        <v>40</v>
      </c>
      <c r="Q255" s="56">
        <f t="shared" si="147"/>
        <v>0</v>
      </c>
      <c r="R255" s="56">
        <f t="shared" si="126"/>
        <v>1632</v>
      </c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</row>
    <row r="256" spans="1:133" s="72" customFormat="1" x14ac:dyDescent="0.2">
      <c r="A256" s="445" t="s">
        <v>92</v>
      </c>
      <c r="B256" s="73"/>
      <c r="C256" s="73" t="s">
        <v>64</v>
      </c>
      <c r="D256" s="73">
        <v>2</v>
      </c>
      <c r="E256" s="73" t="s">
        <v>79</v>
      </c>
      <c r="F256" s="73"/>
      <c r="G256" s="73"/>
      <c r="H256" s="73"/>
      <c r="I256" s="73">
        <v>2</v>
      </c>
      <c r="J256" s="73"/>
      <c r="K256" s="73"/>
      <c r="L256" s="56">
        <f t="shared" si="142"/>
        <v>4</v>
      </c>
      <c r="M256" s="56">
        <f t="shared" si="143"/>
        <v>4</v>
      </c>
      <c r="N256" s="56">
        <f t="shared" si="144"/>
        <v>0</v>
      </c>
      <c r="O256" s="56">
        <f t="shared" si="145"/>
        <v>0</v>
      </c>
      <c r="P256" s="56">
        <f t="shared" si="146"/>
        <v>0</v>
      </c>
      <c r="Q256" s="56">
        <f t="shared" si="147"/>
        <v>0</v>
      </c>
      <c r="R256" s="56">
        <f t="shared" si="126"/>
        <v>136</v>
      </c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</row>
    <row r="257" spans="1:133" s="72" customFormat="1" x14ac:dyDescent="0.2">
      <c r="A257" s="443" t="s">
        <v>83</v>
      </c>
      <c r="B257" s="74"/>
      <c r="C257" s="73" t="s">
        <v>64</v>
      </c>
      <c r="D257" s="73">
        <v>4</v>
      </c>
      <c r="E257" s="73" t="s">
        <v>79</v>
      </c>
      <c r="F257" s="73"/>
      <c r="G257" s="73"/>
      <c r="H257" s="73"/>
      <c r="I257" s="73">
        <v>4</v>
      </c>
      <c r="J257" s="73"/>
      <c r="K257" s="73"/>
      <c r="L257" s="56">
        <f>SUM(M257:Q257)</f>
        <v>8</v>
      </c>
      <c r="M257" s="56">
        <f>I257*2</f>
        <v>8</v>
      </c>
      <c r="N257" s="56">
        <f>J257*1.5</f>
        <v>0</v>
      </c>
      <c r="O257" s="56">
        <f>K257*1.25</f>
        <v>0</v>
      </c>
      <c r="P257" s="56">
        <f>F257*1</f>
        <v>0</v>
      </c>
      <c r="Q257" s="56">
        <f>G257*1.25</f>
        <v>0</v>
      </c>
      <c r="R257" s="56">
        <f>L257*34</f>
        <v>272</v>
      </c>
      <c r="X257" s="405"/>
      <c r="Y257" s="405"/>
      <c r="Z257" s="405"/>
      <c r="AA257" s="405"/>
      <c r="AB257" s="405"/>
      <c r="AC257" s="405"/>
      <c r="AD257" s="405"/>
      <c r="AE257" s="405"/>
      <c r="AF257" s="405"/>
      <c r="AG257" s="405"/>
      <c r="AH257" s="405"/>
      <c r="AI257" s="405"/>
      <c r="AJ257" s="405"/>
      <c r="AK257" s="405"/>
      <c r="AL257" s="405"/>
      <c r="AM257" s="405"/>
      <c r="AN257" s="405"/>
      <c r="AO257" s="405"/>
      <c r="AP257" s="405"/>
      <c r="AQ257" s="405"/>
      <c r="AR257" s="405"/>
      <c r="AS257" s="405"/>
      <c r="AT257" s="405"/>
      <c r="AU257" s="405"/>
      <c r="AV257" s="405"/>
      <c r="AW257" s="405"/>
      <c r="AX257" s="405"/>
      <c r="AY257" s="405"/>
      <c r="AZ257" s="405"/>
      <c r="BA257" s="405"/>
      <c r="BB257" s="405"/>
      <c r="BC257" s="405"/>
      <c r="BD257" s="405"/>
      <c r="BE257" s="405"/>
      <c r="BF257" s="405"/>
      <c r="BG257" s="405"/>
      <c r="BH257" s="405"/>
      <c r="BI257" s="405"/>
      <c r="BJ257" s="405"/>
      <c r="BK257" s="405"/>
      <c r="BL257" s="405"/>
      <c r="BM257" s="405"/>
      <c r="BN257" s="405"/>
      <c r="BO257" s="405"/>
      <c r="BP257" s="405"/>
      <c r="BQ257" s="405"/>
      <c r="BR257" s="405"/>
      <c r="BS257" s="405"/>
      <c r="BT257" s="405"/>
      <c r="BU257" s="405"/>
      <c r="BV257" s="405"/>
      <c r="BW257" s="405"/>
      <c r="BX257" s="405"/>
      <c r="BY257" s="405"/>
      <c r="BZ257" s="405"/>
      <c r="CA257" s="405"/>
      <c r="CB257" s="405"/>
      <c r="CC257" s="405"/>
      <c r="CD257" s="405"/>
      <c r="CE257" s="405"/>
      <c r="CF257" s="405"/>
      <c r="CG257" s="405"/>
      <c r="CH257" s="405"/>
      <c r="CI257" s="405"/>
      <c r="CJ257" s="405"/>
      <c r="CK257" s="405"/>
      <c r="CL257" s="405"/>
      <c r="CM257" s="405"/>
      <c r="CN257" s="405"/>
      <c r="CO257" s="405"/>
      <c r="CP257" s="405"/>
      <c r="CQ257" s="405"/>
      <c r="CR257" s="405"/>
      <c r="CS257" s="405"/>
      <c r="CT257" s="405"/>
      <c r="CU257" s="405"/>
      <c r="CV257" s="405"/>
      <c r="CW257" s="405"/>
      <c r="CX257" s="405"/>
      <c r="CY257" s="405"/>
      <c r="CZ257" s="405"/>
      <c r="DA257" s="405"/>
      <c r="DB257" s="405"/>
      <c r="DC257" s="405"/>
      <c r="DD257" s="405"/>
      <c r="DE257" s="405"/>
      <c r="DF257" s="405"/>
      <c r="DG257" s="405"/>
      <c r="DH257" s="405"/>
      <c r="DI257" s="405"/>
      <c r="DJ257" s="405"/>
      <c r="DK257" s="405"/>
      <c r="DL257" s="405"/>
      <c r="DM257" s="405"/>
      <c r="DN257" s="405"/>
      <c r="DO257" s="405"/>
      <c r="DP257" s="405"/>
      <c r="DQ257" s="405"/>
      <c r="DR257" s="405"/>
      <c r="DS257" s="405"/>
      <c r="DT257" s="405"/>
      <c r="DU257" s="405"/>
      <c r="DV257" s="405"/>
      <c r="DW257" s="405"/>
      <c r="DX257" s="405"/>
      <c r="DY257" s="405"/>
      <c r="DZ257" s="405"/>
      <c r="EA257" s="405"/>
      <c r="EB257" s="405"/>
      <c r="EC257" s="405"/>
    </row>
    <row r="258" spans="1:133" s="72" customFormat="1" x14ac:dyDescent="0.2">
      <c r="A258" s="445" t="s">
        <v>84</v>
      </c>
      <c r="B258" s="73"/>
      <c r="C258" s="73" t="s">
        <v>64</v>
      </c>
      <c r="D258" s="73">
        <v>4</v>
      </c>
      <c r="E258" s="73" t="s">
        <v>79</v>
      </c>
      <c r="F258" s="73"/>
      <c r="G258" s="73"/>
      <c r="H258" s="73"/>
      <c r="I258" s="73">
        <v>4</v>
      </c>
      <c r="J258" s="73"/>
      <c r="K258" s="73"/>
      <c r="L258" s="56">
        <f>SUM(M258:Q258)</f>
        <v>8</v>
      </c>
      <c r="M258" s="56">
        <f>I258*2</f>
        <v>8</v>
      </c>
      <c r="N258" s="56">
        <f>J258*1.5</f>
        <v>0</v>
      </c>
      <c r="O258" s="56">
        <f>K258*1.25</f>
        <v>0</v>
      </c>
      <c r="P258" s="56">
        <f>F258*1</f>
        <v>0</v>
      </c>
      <c r="Q258" s="56">
        <f>G258*1.25</f>
        <v>0</v>
      </c>
      <c r="R258" s="56">
        <f>L258*34</f>
        <v>272</v>
      </c>
      <c r="X258" s="405"/>
      <c r="Y258" s="405"/>
      <c r="Z258" s="405"/>
      <c r="AA258" s="405"/>
      <c r="AB258" s="405"/>
      <c r="AC258" s="405"/>
      <c r="AD258" s="405"/>
      <c r="AE258" s="405"/>
      <c r="AF258" s="405"/>
      <c r="AG258" s="405"/>
      <c r="AH258" s="405"/>
      <c r="AI258" s="405"/>
      <c r="AJ258" s="405"/>
      <c r="AK258" s="405"/>
      <c r="AL258" s="405"/>
      <c r="AM258" s="405"/>
      <c r="AN258" s="405"/>
      <c r="AO258" s="405"/>
      <c r="AP258" s="405"/>
      <c r="AQ258" s="405"/>
      <c r="AR258" s="405"/>
      <c r="AS258" s="405"/>
      <c r="AT258" s="405"/>
      <c r="AU258" s="405"/>
      <c r="AV258" s="405"/>
      <c r="AW258" s="405"/>
      <c r="AX258" s="405"/>
      <c r="AY258" s="405"/>
      <c r="AZ258" s="405"/>
      <c r="BA258" s="405"/>
      <c r="BB258" s="405"/>
      <c r="BC258" s="405"/>
      <c r="BD258" s="405"/>
      <c r="BE258" s="405"/>
      <c r="BF258" s="405"/>
      <c r="BG258" s="405"/>
      <c r="BH258" s="405"/>
      <c r="BI258" s="405"/>
      <c r="BJ258" s="405"/>
      <c r="BK258" s="405"/>
      <c r="BL258" s="405"/>
      <c r="BM258" s="405"/>
      <c r="BN258" s="405"/>
      <c r="BO258" s="405"/>
      <c r="BP258" s="405"/>
      <c r="BQ258" s="405"/>
      <c r="BR258" s="405"/>
      <c r="BS258" s="405"/>
      <c r="BT258" s="405"/>
      <c r="BU258" s="405"/>
      <c r="BV258" s="405"/>
      <c r="BW258" s="405"/>
      <c r="BX258" s="405"/>
      <c r="BY258" s="405"/>
      <c r="BZ258" s="405"/>
      <c r="CA258" s="405"/>
      <c r="CB258" s="405"/>
      <c r="CC258" s="405"/>
      <c r="CD258" s="405"/>
      <c r="CE258" s="405"/>
      <c r="CF258" s="405"/>
      <c r="CG258" s="405"/>
      <c r="CH258" s="405"/>
      <c r="CI258" s="405"/>
      <c r="CJ258" s="405"/>
      <c r="CK258" s="405"/>
      <c r="CL258" s="405"/>
      <c r="CM258" s="405"/>
      <c r="CN258" s="405"/>
      <c r="CO258" s="405"/>
      <c r="CP258" s="405"/>
      <c r="CQ258" s="405"/>
      <c r="CR258" s="405"/>
      <c r="CS258" s="405"/>
      <c r="CT258" s="405"/>
      <c r="CU258" s="405"/>
      <c r="CV258" s="405"/>
      <c r="CW258" s="405"/>
      <c r="CX258" s="405"/>
      <c r="CY258" s="405"/>
      <c r="CZ258" s="405"/>
      <c r="DA258" s="405"/>
      <c r="DB258" s="405"/>
      <c r="DC258" s="405"/>
      <c r="DD258" s="405"/>
      <c r="DE258" s="405"/>
      <c r="DF258" s="405"/>
      <c r="DG258" s="405"/>
      <c r="DH258" s="405"/>
      <c r="DI258" s="405"/>
      <c r="DJ258" s="405"/>
      <c r="DK258" s="405"/>
      <c r="DL258" s="405"/>
      <c r="DM258" s="405"/>
      <c r="DN258" s="405"/>
      <c r="DO258" s="405"/>
      <c r="DP258" s="405"/>
      <c r="DQ258" s="405"/>
      <c r="DR258" s="405"/>
      <c r="DS258" s="405"/>
      <c r="DT258" s="405"/>
      <c r="DU258" s="405"/>
      <c r="DV258" s="405"/>
      <c r="DW258" s="405"/>
      <c r="DX258" s="405"/>
      <c r="DY258" s="405"/>
      <c r="DZ258" s="405"/>
      <c r="EA258" s="405"/>
      <c r="EB258" s="405"/>
      <c r="EC258" s="405"/>
    </row>
    <row r="259" spans="1:133" s="72" customFormat="1" x14ac:dyDescent="0.2">
      <c r="A259" s="443" t="s">
        <v>83</v>
      </c>
      <c r="B259" s="74"/>
      <c r="C259" s="73" t="s">
        <v>64</v>
      </c>
      <c r="D259" s="73">
        <v>4</v>
      </c>
      <c r="E259" s="73" t="s">
        <v>79</v>
      </c>
      <c r="F259" s="73"/>
      <c r="G259" s="73"/>
      <c r="H259" s="73"/>
      <c r="I259" s="73">
        <v>4</v>
      </c>
      <c r="J259" s="73"/>
      <c r="K259" s="73"/>
      <c r="L259" s="56">
        <f t="shared" si="142"/>
        <v>8</v>
      </c>
      <c r="M259" s="56">
        <f t="shared" si="143"/>
        <v>8</v>
      </c>
      <c r="N259" s="56">
        <f t="shared" si="144"/>
        <v>0</v>
      </c>
      <c r="O259" s="56">
        <f t="shared" si="145"/>
        <v>0</v>
      </c>
      <c r="P259" s="56">
        <f t="shared" si="146"/>
        <v>0</v>
      </c>
      <c r="Q259" s="56">
        <f t="shared" si="147"/>
        <v>0</v>
      </c>
      <c r="R259" s="56">
        <f t="shared" si="126"/>
        <v>272</v>
      </c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  <c r="DB259" s="41"/>
      <c r="DC259" s="41"/>
      <c r="DD259" s="41"/>
      <c r="DE259" s="41"/>
      <c r="DF259" s="41"/>
      <c r="DG259" s="41"/>
      <c r="DH259" s="41"/>
      <c r="DI259" s="41"/>
      <c r="DJ259" s="41"/>
      <c r="DK259" s="41"/>
      <c r="DL259" s="41"/>
      <c r="DM259" s="41"/>
      <c r="DN259" s="41"/>
      <c r="DO259" s="41"/>
      <c r="DP259" s="41"/>
      <c r="DQ259" s="41"/>
      <c r="DR259" s="41"/>
      <c r="DS259" s="41"/>
      <c r="DT259" s="41"/>
      <c r="DU259" s="41"/>
      <c r="DV259" s="41"/>
      <c r="DW259" s="41"/>
      <c r="DX259" s="41"/>
      <c r="DY259" s="41"/>
      <c r="DZ259" s="41"/>
      <c r="EA259" s="41"/>
      <c r="EB259" s="41"/>
      <c r="EC259" s="41"/>
    </row>
    <row r="260" spans="1:133" s="72" customFormat="1" x14ac:dyDescent="0.2">
      <c r="A260" s="445" t="s">
        <v>84</v>
      </c>
      <c r="B260" s="73"/>
      <c r="C260" s="73" t="s">
        <v>64</v>
      </c>
      <c r="D260" s="73">
        <v>4</v>
      </c>
      <c r="E260" s="73" t="s">
        <v>79</v>
      </c>
      <c r="F260" s="73"/>
      <c r="G260" s="73"/>
      <c r="H260" s="73"/>
      <c r="I260" s="73">
        <v>4</v>
      </c>
      <c r="J260" s="73"/>
      <c r="K260" s="73"/>
      <c r="L260" s="56">
        <f t="shared" si="142"/>
        <v>8</v>
      </c>
      <c r="M260" s="56">
        <f t="shared" si="143"/>
        <v>8</v>
      </c>
      <c r="N260" s="56">
        <f t="shared" si="144"/>
        <v>0</v>
      </c>
      <c r="O260" s="56">
        <f t="shared" si="145"/>
        <v>0</v>
      </c>
      <c r="P260" s="56">
        <f t="shared" si="146"/>
        <v>0</v>
      </c>
      <c r="Q260" s="56">
        <f t="shared" si="147"/>
        <v>0</v>
      </c>
      <c r="R260" s="56">
        <f t="shared" si="126"/>
        <v>272</v>
      </c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  <c r="DB260" s="41"/>
      <c r="DC260" s="41"/>
      <c r="DD260" s="41"/>
      <c r="DE260" s="41"/>
      <c r="DF260" s="41"/>
      <c r="DG260" s="41"/>
      <c r="DH260" s="41"/>
      <c r="DI260" s="41"/>
      <c r="DJ260" s="41"/>
      <c r="DK260" s="41"/>
      <c r="DL260" s="41"/>
      <c r="DM260" s="41"/>
      <c r="DN260" s="41"/>
      <c r="DO260" s="41"/>
      <c r="DP260" s="41"/>
      <c r="DQ260" s="41"/>
      <c r="DR260" s="41"/>
      <c r="DS260" s="41"/>
      <c r="DT260" s="41"/>
      <c r="DU260" s="41"/>
      <c r="DV260" s="41"/>
      <c r="DW260" s="41"/>
      <c r="DX260" s="41"/>
      <c r="DY260" s="41"/>
      <c r="DZ260" s="41"/>
      <c r="EA260" s="41"/>
      <c r="EB260" s="41"/>
      <c r="EC260" s="41"/>
    </row>
    <row r="261" spans="1:133" x14ac:dyDescent="0.2">
      <c r="A261" s="445" t="s">
        <v>93</v>
      </c>
      <c r="B261" s="73"/>
      <c r="C261" s="73" t="s">
        <v>64</v>
      </c>
      <c r="D261" s="73">
        <v>2</v>
      </c>
      <c r="E261" s="73" t="s">
        <v>12</v>
      </c>
      <c r="F261" s="73"/>
      <c r="G261" s="73"/>
      <c r="H261" s="73"/>
      <c r="I261" s="73">
        <v>2</v>
      </c>
      <c r="J261" s="73"/>
      <c r="K261" s="73"/>
      <c r="L261" s="56">
        <f t="shared" si="142"/>
        <v>4</v>
      </c>
      <c r="M261" s="56">
        <f t="shared" si="143"/>
        <v>4</v>
      </c>
      <c r="N261" s="56">
        <f t="shared" si="144"/>
        <v>0</v>
      </c>
      <c r="O261" s="56">
        <f t="shared" si="145"/>
        <v>0</v>
      </c>
      <c r="P261" s="56">
        <f t="shared" si="146"/>
        <v>0</v>
      </c>
      <c r="Q261" s="56">
        <f t="shared" si="147"/>
        <v>0</v>
      </c>
      <c r="R261" s="56">
        <f t="shared" si="126"/>
        <v>136</v>
      </c>
    </row>
    <row r="262" spans="1:133" s="72" customFormat="1" x14ac:dyDescent="0.2">
      <c r="A262" s="469" t="s">
        <v>250</v>
      </c>
      <c r="B262" s="138"/>
      <c r="C262" s="138" t="s">
        <v>64</v>
      </c>
      <c r="D262" s="138">
        <v>3</v>
      </c>
      <c r="E262" s="138" t="s">
        <v>12</v>
      </c>
      <c r="F262" s="138"/>
      <c r="G262" s="138"/>
      <c r="H262" s="138"/>
      <c r="I262" s="138">
        <v>3</v>
      </c>
      <c r="J262" s="138"/>
      <c r="K262" s="138"/>
      <c r="L262" s="56">
        <f t="shared" si="142"/>
        <v>6</v>
      </c>
      <c r="M262" s="56">
        <f t="shared" si="143"/>
        <v>6</v>
      </c>
      <c r="N262" s="56">
        <f t="shared" si="144"/>
        <v>0</v>
      </c>
      <c r="O262" s="56">
        <f t="shared" si="145"/>
        <v>0</v>
      </c>
      <c r="P262" s="56">
        <f t="shared" si="146"/>
        <v>0</v>
      </c>
      <c r="Q262" s="56">
        <f t="shared" si="147"/>
        <v>0</v>
      </c>
      <c r="R262" s="56">
        <f t="shared" si="126"/>
        <v>204</v>
      </c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  <c r="DB262" s="41"/>
      <c r="DC262" s="41"/>
      <c r="DD262" s="41"/>
      <c r="DE262" s="41"/>
      <c r="DF262" s="41"/>
      <c r="DG262" s="41"/>
      <c r="DH262" s="41"/>
      <c r="DI262" s="41"/>
      <c r="DJ262" s="41"/>
      <c r="DK262" s="41"/>
      <c r="DL262" s="41"/>
      <c r="DM262" s="41"/>
      <c r="DN262" s="41"/>
      <c r="DO262" s="41"/>
      <c r="DP262" s="41"/>
      <c r="DQ262" s="41"/>
      <c r="DR262" s="41"/>
      <c r="DS262" s="41"/>
      <c r="DT262" s="41"/>
      <c r="DU262" s="41"/>
      <c r="DV262" s="41"/>
      <c r="DW262" s="41"/>
      <c r="DX262" s="41"/>
      <c r="DY262" s="41"/>
      <c r="DZ262" s="41"/>
      <c r="EA262" s="41"/>
      <c r="EB262" s="41"/>
      <c r="EC262" s="41"/>
    </row>
    <row r="263" spans="1:133" s="72" customFormat="1" x14ac:dyDescent="0.2">
      <c r="A263" s="469" t="s">
        <v>173</v>
      </c>
      <c r="B263" s="138"/>
      <c r="C263" s="138" t="s">
        <v>64</v>
      </c>
      <c r="D263" s="138">
        <v>4</v>
      </c>
      <c r="E263" s="138" t="s">
        <v>12</v>
      </c>
      <c r="F263" s="138"/>
      <c r="G263" s="138"/>
      <c r="H263" s="138" t="s">
        <v>30</v>
      </c>
      <c r="I263" s="138">
        <v>3</v>
      </c>
      <c r="J263" s="138"/>
      <c r="K263" s="138">
        <v>4</v>
      </c>
      <c r="L263" s="56">
        <f t="shared" si="142"/>
        <v>11</v>
      </c>
      <c r="M263" s="56">
        <f t="shared" si="143"/>
        <v>6</v>
      </c>
      <c r="N263" s="56">
        <f t="shared" si="144"/>
        <v>0</v>
      </c>
      <c r="O263" s="56">
        <f t="shared" si="145"/>
        <v>5</v>
      </c>
      <c r="P263" s="56">
        <f t="shared" si="146"/>
        <v>0</v>
      </c>
      <c r="Q263" s="56">
        <f t="shared" si="147"/>
        <v>0</v>
      </c>
      <c r="R263" s="56">
        <f t="shared" si="126"/>
        <v>374</v>
      </c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  <c r="DB263" s="41"/>
      <c r="DC263" s="41"/>
      <c r="DD263" s="41"/>
      <c r="DE263" s="41"/>
      <c r="DF263" s="41"/>
      <c r="DG263" s="41"/>
      <c r="DH263" s="41"/>
      <c r="DI263" s="41"/>
      <c r="DJ263" s="41"/>
      <c r="DK263" s="41"/>
      <c r="DL263" s="41"/>
      <c r="DM263" s="41"/>
      <c r="DN263" s="41"/>
      <c r="DO263" s="41"/>
      <c r="DP263" s="41"/>
      <c r="DQ263" s="41"/>
      <c r="DR263" s="41"/>
      <c r="DS263" s="41"/>
      <c r="DT263" s="41"/>
      <c r="DU263" s="41"/>
      <c r="DV263" s="41"/>
      <c r="DW263" s="41"/>
      <c r="DX263" s="41"/>
      <c r="DY263" s="41"/>
      <c r="DZ263" s="41"/>
      <c r="EA263" s="41"/>
      <c r="EB263" s="41"/>
      <c r="EC263" s="41"/>
    </row>
    <row r="264" spans="1:133" s="72" customFormat="1" x14ac:dyDescent="0.2">
      <c r="A264" s="469" t="s">
        <v>87</v>
      </c>
      <c r="B264" s="138"/>
      <c r="C264" s="138" t="s">
        <v>64</v>
      </c>
      <c r="D264" s="138">
        <v>6</v>
      </c>
      <c r="E264" s="138" t="s">
        <v>79</v>
      </c>
      <c r="F264" s="138"/>
      <c r="G264" s="138">
        <v>40</v>
      </c>
      <c r="H264" s="138"/>
      <c r="I264" s="138">
        <v>4</v>
      </c>
      <c r="J264" s="138"/>
      <c r="K264" s="138"/>
      <c r="L264" s="56">
        <f t="shared" si="142"/>
        <v>58</v>
      </c>
      <c r="M264" s="56">
        <f t="shared" si="143"/>
        <v>8</v>
      </c>
      <c r="N264" s="56">
        <f t="shared" si="144"/>
        <v>0</v>
      </c>
      <c r="O264" s="56">
        <f t="shared" si="145"/>
        <v>0</v>
      </c>
      <c r="P264" s="56">
        <f t="shared" si="146"/>
        <v>0</v>
      </c>
      <c r="Q264" s="56">
        <f t="shared" si="147"/>
        <v>50</v>
      </c>
      <c r="R264" s="56">
        <f t="shared" si="126"/>
        <v>1972</v>
      </c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  <c r="DB264" s="41"/>
      <c r="DC264" s="41"/>
      <c r="DD264" s="41"/>
      <c r="DE264" s="41"/>
      <c r="DF264" s="41"/>
      <c r="DG264" s="41"/>
      <c r="DH264" s="41"/>
      <c r="DI264" s="41"/>
      <c r="DJ264" s="41"/>
      <c r="DK264" s="41"/>
      <c r="DL264" s="41"/>
      <c r="DM264" s="41"/>
      <c r="DN264" s="41"/>
      <c r="DO264" s="41"/>
      <c r="DP264" s="41"/>
      <c r="DQ264" s="41"/>
      <c r="DR264" s="41"/>
      <c r="DS264" s="41"/>
      <c r="DT264" s="41"/>
      <c r="DU264" s="41"/>
      <c r="DV264" s="41"/>
      <c r="DW264" s="41"/>
      <c r="DX264" s="41"/>
      <c r="DY264" s="41"/>
      <c r="DZ264" s="41"/>
      <c r="EA264" s="41"/>
      <c r="EB264" s="41"/>
      <c r="EC264" s="41"/>
    </row>
    <row r="265" spans="1:133" s="45" customFormat="1" x14ac:dyDescent="0.2">
      <c r="A265" s="139"/>
      <c r="B265" s="140"/>
      <c r="C265" s="141"/>
      <c r="D265" s="140"/>
      <c r="E265" s="140"/>
      <c r="F265" s="140"/>
      <c r="G265" s="140"/>
      <c r="H265" s="140"/>
      <c r="I265" s="140"/>
      <c r="J265" s="140"/>
      <c r="K265" s="140"/>
      <c r="L265" s="64">
        <f t="shared" ref="L265:Q265" si="148">SUM(L254:L264)</f>
        <v>169</v>
      </c>
      <c r="M265" s="54">
        <f t="shared" si="148"/>
        <v>74</v>
      </c>
      <c r="N265" s="54">
        <f t="shared" si="148"/>
        <v>0</v>
      </c>
      <c r="O265" s="54">
        <f t="shared" si="148"/>
        <v>5</v>
      </c>
      <c r="P265" s="54">
        <f t="shared" si="148"/>
        <v>40</v>
      </c>
      <c r="Q265" s="54">
        <f t="shared" si="148"/>
        <v>50</v>
      </c>
      <c r="R265" s="54">
        <f t="shared" si="126"/>
        <v>5746</v>
      </c>
      <c r="S265" s="515"/>
      <c r="T265" s="515"/>
      <c r="U265" s="515"/>
      <c r="V265" s="515"/>
      <c r="W265" s="515"/>
    </row>
    <row r="266" spans="1:133" s="72" customFormat="1" x14ac:dyDescent="0.2">
      <c r="A266" s="577" t="s">
        <v>718</v>
      </c>
      <c r="B266" s="578"/>
      <c r="C266" s="578"/>
      <c r="D266" s="578"/>
      <c r="E266" s="578"/>
      <c r="F266" s="578"/>
      <c r="G266" s="578"/>
      <c r="H266" s="579"/>
      <c r="I266" s="589" t="s">
        <v>20</v>
      </c>
      <c r="J266" s="589"/>
      <c r="K266" s="589"/>
      <c r="L266" s="142">
        <f t="shared" ref="L266:Q266" si="149">L237+L244+L253+L265</f>
        <v>305</v>
      </c>
      <c r="M266" s="142">
        <f t="shared" si="149"/>
        <v>160</v>
      </c>
      <c r="N266" s="142">
        <f t="shared" si="149"/>
        <v>0</v>
      </c>
      <c r="O266" s="142">
        <f t="shared" si="149"/>
        <v>55</v>
      </c>
      <c r="P266" s="142">
        <f t="shared" si="149"/>
        <v>40</v>
      </c>
      <c r="Q266" s="142">
        <f t="shared" si="149"/>
        <v>50</v>
      </c>
      <c r="R266" s="142">
        <f t="shared" si="126"/>
        <v>10370</v>
      </c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  <c r="DB266" s="41"/>
      <c r="DC266" s="41"/>
      <c r="DD266" s="41"/>
      <c r="DE266" s="41"/>
      <c r="DF266" s="41"/>
      <c r="DG266" s="41"/>
      <c r="DH266" s="41"/>
      <c r="DI266" s="41"/>
      <c r="DJ266" s="41"/>
      <c r="DK266" s="41"/>
      <c r="DL266" s="41"/>
      <c r="DM266" s="41"/>
      <c r="DN266" s="41"/>
      <c r="DO266" s="41"/>
      <c r="DP266" s="41"/>
      <c r="DQ266" s="41"/>
      <c r="DR266" s="41"/>
      <c r="DS266" s="41"/>
      <c r="DT266" s="41"/>
      <c r="DU266" s="41"/>
      <c r="DV266" s="41"/>
      <c r="DW266" s="41"/>
      <c r="DX266" s="41"/>
      <c r="DY266" s="41"/>
      <c r="DZ266" s="41"/>
      <c r="EA266" s="41"/>
      <c r="EB266" s="41"/>
      <c r="EC266" s="41"/>
    </row>
    <row r="267" spans="1:133" s="110" customFormat="1" x14ac:dyDescent="0.2">
      <c r="A267" s="89" t="s">
        <v>182</v>
      </c>
      <c r="B267" s="42" t="s">
        <v>228</v>
      </c>
      <c r="C267" s="90" t="s">
        <v>15</v>
      </c>
      <c r="D267" s="91" t="s">
        <v>183</v>
      </c>
      <c r="E267" s="91" t="s">
        <v>184</v>
      </c>
      <c r="F267" s="91" t="s">
        <v>122</v>
      </c>
      <c r="G267" s="91" t="s">
        <v>121</v>
      </c>
      <c r="H267" s="91" t="s">
        <v>109</v>
      </c>
      <c r="I267" s="91" t="s">
        <v>399</v>
      </c>
      <c r="J267" s="91" t="s">
        <v>169</v>
      </c>
      <c r="K267" s="91" t="s">
        <v>170</v>
      </c>
      <c r="L267" s="91" t="s">
        <v>21</v>
      </c>
      <c r="M267" s="91" t="s">
        <v>172</v>
      </c>
      <c r="N267" s="91" t="s">
        <v>169</v>
      </c>
      <c r="O267" s="91" t="s">
        <v>170</v>
      </c>
      <c r="P267" s="91" t="s">
        <v>46</v>
      </c>
      <c r="Q267" s="91" t="s">
        <v>171</v>
      </c>
      <c r="R267" s="91" t="s">
        <v>25</v>
      </c>
      <c r="S267" s="72"/>
      <c r="T267" s="72"/>
      <c r="U267" s="72"/>
      <c r="V267" s="72"/>
      <c r="W267" s="72"/>
      <c r="X267" s="405"/>
      <c r="Y267" s="405"/>
      <c r="Z267" s="405"/>
      <c r="AA267" s="405"/>
      <c r="AB267" s="405"/>
      <c r="AC267" s="405"/>
      <c r="AD267" s="405"/>
      <c r="AE267" s="405"/>
      <c r="AF267" s="405"/>
      <c r="AG267" s="405"/>
      <c r="AH267" s="405"/>
      <c r="AI267" s="405"/>
      <c r="AJ267" s="405"/>
      <c r="AK267" s="405"/>
      <c r="AL267" s="405"/>
      <c r="AM267" s="405"/>
      <c r="AN267" s="405"/>
      <c r="AO267" s="405"/>
      <c r="AP267" s="405"/>
      <c r="AQ267" s="405"/>
      <c r="AR267" s="405"/>
      <c r="AS267" s="405"/>
      <c r="AT267" s="405"/>
      <c r="AU267" s="405"/>
      <c r="AV267" s="405"/>
      <c r="AW267" s="405"/>
      <c r="AX267" s="405"/>
      <c r="AY267" s="405"/>
      <c r="AZ267" s="405"/>
      <c r="BA267" s="405"/>
      <c r="BB267" s="405"/>
      <c r="BC267" s="405"/>
      <c r="BD267" s="405"/>
      <c r="BE267" s="405"/>
      <c r="BF267" s="405"/>
      <c r="BG267" s="405"/>
      <c r="BH267" s="405"/>
      <c r="BI267" s="405"/>
      <c r="BJ267" s="405"/>
      <c r="BK267" s="405"/>
      <c r="BL267" s="405"/>
      <c r="BM267" s="405"/>
      <c r="BN267" s="405"/>
      <c r="BO267" s="405"/>
      <c r="BP267" s="405"/>
      <c r="BQ267" s="405"/>
      <c r="BR267" s="405"/>
      <c r="BS267" s="405"/>
      <c r="BT267" s="405"/>
      <c r="BU267" s="405"/>
      <c r="BV267" s="405"/>
      <c r="BW267" s="405"/>
      <c r="BX267" s="405"/>
      <c r="BY267" s="405"/>
      <c r="BZ267" s="405"/>
      <c r="CA267" s="405"/>
      <c r="CB267" s="405"/>
      <c r="CC267" s="405"/>
      <c r="CD267" s="405"/>
      <c r="CE267" s="405"/>
      <c r="CF267" s="405"/>
      <c r="CG267" s="405"/>
      <c r="CH267" s="405"/>
      <c r="CI267" s="405"/>
      <c r="CJ267" s="405"/>
      <c r="CK267" s="405"/>
      <c r="CL267" s="405"/>
      <c r="CM267" s="405"/>
      <c r="CN267" s="405"/>
      <c r="CO267" s="405"/>
      <c r="CP267" s="405"/>
      <c r="CQ267" s="405"/>
      <c r="CR267" s="405"/>
      <c r="CS267" s="405"/>
      <c r="CT267" s="405"/>
      <c r="CU267" s="405"/>
      <c r="CV267" s="405"/>
      <c r="CW267" s="405"/>
      <c r="CX267" s="405"/>
      <c r="CY267" s="405"/>
      <c r="CZ267" s="405"/>
      <c r="DA267" s="405"/>
      <c r="DB267" s="405"/>
      <c r="DC267" s="405"/>
      <c r="DD267" s="405"/>
      <c r="DE267" s="405"/>
      <c r="DF267" s="405"/>
      <c r="DG267" s="405"/>
      <c r="DH267" s="405"/>
      <c r="DI267" s="405"/>
      <c r="DJ267" s="405"/>
      <c r="DK267" s="405"/>
      <c r="DL267" s="405"/>
      <c r="DM267" s="405"/>
      <c r="DN267" s="405"/>
      <c r="DO267" s="405"/>
      <c r="DP267" s="405"/>
      <c r="DQ267" s="405"/>
      <c r="DR267" s="405"/>
      <c r="DS267" s="405"/>
      <c r="DT267" s="405"/>
      <c r="DU267" s="405"/>
      <c r="DV267" s="405"/>
      <c r="DW267" s="405"/>
      <c r="DX267" s="405"/>
      <c r="DY267" s="405"/>
      <c r="DZ267" s="405"/>
      <c r="EA267" s="405"/>
      <c r="EB267" s="405"/>
      <c r="EC267" s="405"/>
    </row>
    <row r="268" spans="1:133" s="72" customFormat="1" x14ac:dyDescent="0.2">
      <c r="A268" s="471" t="s">
        <v>134</v>
      </c>
      <c r="B268" s="135" t="s">
        <v>229</v>
      </c>
      <c r="C268" s="136" t="s">
        <v>77</v>
      </c>
      <c r="D268" s="135">
        <v>4</v>
      </c>
      <c r="E268" s="135" t="s">
        <v>80</v>
      </c>
      <c r="F268" s="135"/>
      <c r="G268" s="135"/>
      <c r="H268" s="135" t="s">
        <v>51</v>
      </c>
      <c r="I268" s="135">
        <v>2</v>
      </c>
      <c r="J268" s="135">
        <v>4</v>
      </c>
      <c r="K268" s="135"/>
      <c r="L268" s="137">
        <f>SUM(M268:Q268)</f>
        <v>10</v>
      </c>
      <c r="M268" s="137">
        <f>I268*2</f>
        <v>4</v>
      </c>
      <c r="N268" s="137">
        <f>J268*1.5</f>
        <v>6</v>
      </c>
      <c r="O268" s="137">
        <f>K268*1.25</f>
        <v>0</v>
      </c>
      <c r="P268" s="137">
        <f>F268*1</f>
        <v>0</v>
      </c>
      <c r="Q268" s="137">
        <f>G268*1.25</f>
        <v>0</v>
      </c>
      <c r="R268" s="137">
        <f>L268*34</f>
        <v>340</v>
      </c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1"/>
      <c r="CP268" s="41"/>
      <c r="CQ268" s="41"/>
      <c r="CR268" s="41"/>
      <c r="CS268" s="41"/>
      <c r="CT268" s="41"/>
      <c r="CU268" s="41"/>
      <c r="CV268" s="41"/>
      <c r="CW268" s="41"/>
      <c r="CX268" s="41"/>
      <c r="CY268" s="41"/>
      <c r="CZ268" s="41"/>
      <c r="DA268" s="41"/>
      <c r="DB268" s="41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</row>
    <row r="269" spans="1:133" x14ac:dyDescent="0.2">
      <c r="A269" s="445" t="s">
        <v>125</v>
      </c>
      <c r="B269" s="70" t="s">
        <v>229</v>
      </c>
      <c r="C269" s="71" t="s">
        <v>97</v>
      </c>
      <c r="D269" s="70">
        <v>2</v>
      </c>
      <c r="E269" s="70" t="s">
        <v>82</v>
      </c>
      <c r="F269" s="70"/>
      <c r="G269" s="70"/>
      <c r="H269" s="70" t="s">
        <v>201</v>
      </c>
      <c r="I269" s="70">
        <v>1.5</v>
      </c>
      <c r="J269" s="70">
        <v>1</v>
      </c>
      <c r="K269" s="70"/>
      <c r="L269" s="56">
        <f>SUM(M269:Q269)</f>
        <v>4.5</v>
      </c>
      <c r="M269" s="56">
        <f>I269*2</f>
        <v>3</v>
      </c>
      <c r="N269" s="56">
        <f>J269*1.5</f>
        <v>1.5</v>
      </c>
      <c r="O269" s="56">
        <f>K269*1.25</f>
        <v>0</v>
      </c>
      <c r="P269" s="56">
        <f>F269*1</f>
        <v>0</v>
      </c>
      <c r="Q269" s="56">
        <f>G269*1.25</f>
        <v>0</v>
      </c>
      <c r="R269" s="56">
        <f>L269*34</f>
        <v>153</v>
      </c>
    </row>
    <row r="270" spans="1:133" s="72" customFormat="1" x14ac:dyDescent="0.2">
      <c r="A270" s="585"/>
      <c r="B270" s="585"/>
      <c r="C270" s="585"/>
      <c r="D270" s="585"/>
      <c r="E270" s="585"/>
      <c r="F270" s="585"/>
      <c r="G270" s="585"/>
      <c r="H270" s="586"/>
      <c r="I270" s="587" t="s">
        <v>20</v>
      </c>
      <c r="J270" s="587"/>
      <c r="K270" s="587"/>
      <c r="L270" s="122">
        <f t="shared" ref="L270:R270" si="150">SUM(L268:L269)</f>
        <v>14.5</v>
      </c>
      <c r="M270" s="406">
        <f t="shared" si="150"/>
        <v>7</v>
      </c>
      <c r="N270" s="406">
        <f t="shared" si="150"/>
        <v>7.5</v>
      </c>
      <c r="O270" s="406">
        <f t="shared" si="150"/>
        <v>0</v>
      </c>
      <c r="P270" s="406">
        <f t="shared" si="150"/>
        <v>0</v>
      </c>
      <c r="Q270" s="406">
        <f t="shared" si="150"/>
        <v>0</v>
      </c>
      <c r="R270" s="406">
        <f t="shared" si="150"/>
        <v>493</v>
      </c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1"/>
      <c r="CR270" s="41"/>
      <c r="CS270" s="41"/>
      <c r="CT270" s="41"/>
      <c r="CU270" s="41"/>
      <c r="CV270" s="41"/>
      <c r="CW270" s="41"/>
      <c r="CX270" s="41"/>
      <c r="CY270" s="41"/>
      <c r="CZ270" s="41"/>
      <c r="DA270" s="41"/>
      <c r="DB270" s="41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</row>
    <row r="271" spans="1:133" s="72" customFormat="1" x14ac:dyDescent="0.2">
      <c r="A271" s="576" t="s">
        <v>717</v>
      </c>
      <c r="B271" s="576"/>
      <c r="C271" s="576"/>
      <c r="D271" s="576"/>
      <c r="E271" s="576"/>
      <c r="F271" s="576"/>
      <c r="G271" s="576"/>
      <c r="H271" s="576"/>
      <c r="I271" s="589" t="s">
        <v>25</v>
      </c>
      <c r="J271" s="589"/>
      <c r="K271" s="589"/>
      <c r="L271" s="142">
        <f>SUM(L266,L268:L269)</f>
        <v>319.5</v>
      </c>
      <c r="M271" s="407">
        <f t="shared" ref="M271:R271" si="151">SUM(M266,M268:M269)</f>
        <v>167</v>
      </c>
      <c r="N271" s="407">
        <f t="shared" si="151"/>
        <v>7.5</v>
      </c>
      <c r="O271" s="407">
        <f t="shared" si="151"/>
        <v>55</v>
      </c>
      <c r="P271" s="407">
        <f>SUM(P266,P268:P269)</f>
        <v>40</v>
      </c>
      <c r="Q271" s="407">
        <f t="shared" si="151"/>
        <v>50</v>
      </c>
      <c r="R271" s="407">
        <f t="shared" si="151"/>
        <v>10863</v>
      </c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41"/>
      <c r="CI271" s="41"/>
      <c r="CJ271" s="41"/>
      <c r="CK271" s="41"/>
      <c r="CL271" s="41"/>
      <c r="CM271" s="41"/>
      <c r="CN271" s="41"/>
      <c r="CO271" s="41"/>
      <c r="CP271" s="41"/>
      <c r="CQ271" s="41"/>
      <c r="CR271" s="41"/>
      <c r="CS271" s="41"/>
      <c r="CT271" s="41"/>
      <c r="CU271" s="41"/>
      <c r="CV271" s="41"/>
      <c r="CW271" s="41"/>
      <c r="CX271" s="41"/>
      <c r="CY271" s="41"/>
      <c r="CZ271" s="41"/>
      <c r="DA271" s="41"/>
      <c r="DB271" s="41"/>
      <c r="DC271" s="41"/>
      <c r="DD271" s="41"/>
      <c r="DE271" s="41"/>
      <c r="DF271" s="41"/>
      <c r="DG271" s="41"/>
      <c r="DH271" s="41"/>
      <c r="DI271" s="41"/>
      <c r="DJ271" s="41"/>
      <c r="DK271" s="41"/>
      <c r="DL271" s="41"/>
      <c r="DM271" s="41"/>
      <c r="DN271" s="41"/>
      <c r="DO271" s="41"/>
      <c r="DP271" s="41"/>
      <c r="DQ271" s="41"/>
      <c r="DR271" s="41"/>
      <c r="DS271" s="41"/>
      <c r="DT271" s="41"/>
      <c r="DU271" s="41"/>
      <c r="DV271" s="41"/>
      <c r="DW271" s="41"/>
      <c r="DX271" s="41"/>
      <c r="DY271" s="41"/>
      <c r="DZ271" s="41"/>
      <c r="EA271" s="41"/>
      <c r="EB271" s="41"/>
      <c r="EC271" s="41"/>
    </row>
    <row r="272" spans="1:133" s="110" customFormat="1" x14ac:dyDescent="0.2">
      <c r="A272" s="89" t="s">
        <v>182</v>
      </c>
      <c r="B272" s="42" t="s">
        <v>228</v>
      </c>
      <c r="C272" s="90" t="s">
        <v>15</v>
      </c>
      <c r="D272" s="91" t="s">
        <v>183</v>
      </c>
      <c r="E272" s="91" t="s">
        <v>184</v>
      </c>
      <c r="F272" s="91" t="s">
        <v>122</v>
      </c>
      <c r="G272" s="91" t="s">
        <v>121</v>
      </c>
      <c r="H272" s="91" t="s">
        <v>109</v>
      </c>
      <c r="I272" s="91" t="s">
        <v>399</v>
      </c>
      <c r="J272" s="91" t="s">
        <v>169</v>
      </c>
      <c r="K272" s="91" t="s">
        <v>170</v>
      </c>
      <c r="L272" s="91" t="s">
        <v>21</v>
      </c>
      <c r="M272" s="91" t="s">
        <v>172</v>
      </c>
      <c r="N272" s="91" t="s">
        <v>169</v>
      </c>
      <c r="O272" s="91" t="s">
        <v>170</v>
      </c>
      <c r="P272" s="91" t="s">
        <v>46</v>
      </c>
      <c r="Q272" s="91" t="s">
        <v>171</v>
      </c>
      <c r="R272" s="91" t="s">
        <v>25</v>
      </c>
      <c r="S272" s="72"/>
      <c r="T272" s="72"/>
      <c r="U272" s="72"/>
      <c r="V272" s="72"/>
      <c r="W272" s="72"/>
      <c r="X272" s="405"/>
      <c r="Y272" s="405"/>
      <c r="Z272" s="405"/>
      <c r="AA272" s="405"/>
      <c r="AB272" s="405"/>
      <c r="AC272" s="405"/>
      <c r="AD272" s="405"/>
      <c r="AE272" s="405"/>
      <c r="AF272" s="405"/>
      <c r="AG272" s="405"/>
      <c r="AH272" s="405"/>
      <c r="AI272" s="405"/>
      <c r="AJ272" s="405"/>
      <c r="AK272" s="405"/>
      <c r="AL272" s="405"/>
      <c r="AM272" s="405"/>
      <c r="AN272" s="405"/>
      <c r="AO272" s="405"/>
      <c r="AP272" s="405"/>
      <c r="AQ272" s="405"/>
      <c r="AR272" s="405"/>
      <c r="AS272" s="405"/>
      <c r="AT272" s="405"/>
      <c r="AU272" s="405"/>
      <c r="AV272" s="405"/>
      <c r="AW272" s="405"/>
      <c r="AX272" s="405"/>
      <c r="AY272" s="405"/>
      <c r="AZ272" s="405"/>
      <c r="BA272" s="405"/>
      <c r="BB272" s="405"/>
      <c r="BC272" s="405"/>
      <c r="BD272" s="405"/>
      <c r="BE272" s="405"/>
      <c r="BF272" s="405"/>
      <c r="BG272" s="405"/>
      <c r="BH272" s="405"/>
      <c r="BI272" s="405"/>
      <c r="BJ272" s="405"/>
      <c r="BK272" s="405"/>
      <c r="BL272" s="405"/>
      <c r="BM272" s="405"/>
      <c r="BN272" s="405"/>
      <c r="BO272" s="405"/>
      <c r="BP272" s="405"/>
      <c r="BQ272" s="405"/>
      <c r="BR272" s="405"/>
      <c r="BS272" s="405"/>
      <c r="BT272" s="405"/>
      <c r="BU272" s="405"/>
      <c r="BV272" s="405"/>
      <c r="BW272" s="405"/>
      <c r="BX272" s="405"/>
      <c r="BY272" s="405"/>
      <c r="BZ272" s="405"/>
      <c r="CA272" s="405"/>
      <c r="CB272" s="405"/>
      <c r="CC272" s="405"/>
      <c r="CD272" s="405"/>
      <c r="CE272" s="405"/>
      <c r="CF272" s="405"/>
      <c r="CG272" s="405"/>
      <c r="CH272" s="405"/>
      <c r="CI272" s="405"/>
      <c r="CJ272" s="405"/>
      <c r="CK272" s="405"/>
      <c r="CL272" s="405"/>
      <c r="CM272" s="405"/>
      <c r="CN272" s="405"/>
      <c r="CO272" s="405"/>
      <c r="CP272" s="405"/>
      <c r="CQ272" s="405"/>
      <c r="CR272" s="405"/>
      <c r="CS272" s="405"/>
      <c r="CT272" s="405"/>
      <c r="CU272" s="405"/>
      <c r="CV272" s="405"/>
      <c r="CW272" s="405"/>
      <c r="CX272" s="405"/>
      <c r="CY272" s="405"/>
      <c r="CZ272" s="405"/>
      <c r="DA272" s="405"/>
      <c r="DB272" s="405"/>
      <c r="DC272" s="405"/>
      <c r="DD272" s="405"/>
      <c r="DE272" s="405"/>
      <c r="DF272" s="405"/>
      <c r="DG272" s="405"/>
      <c r="DH272" s="405"/>
      <c r="DI272" s="405"/>
      <c r="DJ272" s="405"/>
      <c r="DK272" s="405"/>
      <c r="DL272" s="405"/>
      <c r="DM272" s="405"/>
      <c r="DN272" s="405"/>
      <c r="DO272" s="405"/>
      <c r="DP272" s="405"/>
      <c r="DQ272" s="405"/>
      <c r="DR272" s="405"/>
      <c r="DS272" s="405"/>
      <c r="DT272" s="405"/>
      <c r="DU272" s="405"/>
      <c r="DV272" s="405"/>
      <c r="DW272" s="405"/>
      <c r="DX272" s="405"/>
      <c r="DY272" s="405"/>
      <c r="DZ272" s="405"/>
      <c r="EA272" s="405"/>
      <c r="EB272" s="405"/>
      <c r="EC272" s="405"/>
    </row>
    <row r="273" spans="1:262" s="72" customFormat="1" x14ac:dyDescent="0.2">
      <c r="A273" s="445" t="s">
        <v>409</v>
      </c>
      <c r="B273" s="73" t="s">
        <v>229</v>
      </c>
      <c r="C273" s="71" t="s">
        <v>13</v>
      </c>
      <c r="D273" s="73">
        <v>2</v>
      </c>
      <c r="E273" s="73" t="s">
        <v>86</v>
      </c>
      <c r="F273" s="73"/>
      <c r="G273" s="73"/>
      <c r="H273" s="73"/>
      <c r="I273" s="73">
        <v>2</v>
      </c>
      <c r="J273" s="73"/>
      <c r="K273" s="73"/>
      <c r="L273" s="56">
        <f>SUM(M273:Q273)</f>
        <v>4</v>
      </c>
      <c r="M273" s="56">
        <f>I273*2</f>
        <v>4</v>
      </c>
      <c r="N273" s="56">
        <f>J273*1.5</f>
        <v>0</v>
      </c>
      <c r="O273" s="56">
        <f>K273*1.25</f>
        <v>0</v>
      </c>
      <c r="P273" s="56">
        <f>F273*1</f>
        <v>0</v>
      </c>
      <c r="Q273" s="56">
        <f>G273*1.25</f>
        <v>0</v>
      </c>
      <c r="R273" s="56">
        <f>L273*34</f>
        <v>136</v>
      </c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1"/>
      <c r="CR273" s="41"/>
      <c r="CS273" s="41"/>
      <c r="CT273" s="41"/>
      <c r="CU273" s="41"/>
      <c r="CV273" s="41"/>
      <c r="CW273" s="41"/>
      <c r="CX273" s="41"/>
      <c r="CY273" s="41"/>
      <c r="CZ273" s="41"/>
      <c r="DA273" s="41"/>
      <c r="DB273" s="41"/>
      <c r="DC273" s="41"/>
      <c r="DD273" s="41"/>
      <c r="DE273" s="41"/>
      <c r="DF273" s="41"/>
      <c r="DG273" s="41"/>
      <c r="DH273" s="41"/>
      <c r="DI273" s="41"/>
      <c r="DJ273" s="41"/>
      <c r="DK273" s="41"/>
      <c r="DL273" s="41"/>
      <c r="DM273" s="41"/>
      <c r="DN273" s="41"/>
      <c r="DO273" s="41"/>
      <c r="DP273" s="41"/>
      <c r="DQ273" s="41"/>
      <c r="DR273" s="41"/>
      <c r="DS273" s="41"/>
      <c r="DT273" s="41"/>
      <c r="DU273" s="41"/>
      <c r="DV273" s="41"/>
      <c r="DW273" s="41"/>
      <c r="DX273" s="41"/>
      <c r="DY273" s="41"/>
      <c r="DZ273" s="41"/>
      <c r="EA273" s="41"/>
      <c r="EB273" s="41"/>
      <c r="EC273" s="41"/>
    </row>
    <row r="274" spans="1:262" s="72" customFormat="1" x14ac:dyDescent="0.2">
      <c r="A274" s="41"/>
      <c r="B274" s="143"/>
      <c r="C274" s="144"/>
      <c r="D274" s="143"/>
      <c r="E274" s="12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5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</row>
    <row r="275" spans="1:262" s="72" customFormat="1" x14ac:dyDescent="0.2">
      <c r="A275" s="580" t="s">
        <v>719</v>
      </c>
      <c r="B275" s="580"/>
      <c r="C275" s="580"/>
      <c r="D275" s="490"/>
      <c r="E275" s="490"/>
      <c r="F275" s="490"/>
      <c r="G275" s="490"/>
      <c r="H275" s="490"/>
      <c r="I275" s="490"/>
      <c r="J275" s="490"/>
      <c r="K275" s="490"/>
      <c r="L275" s="491"/>
      <c r="M275" s="492"/>
      <c r="N275" s="143"/>
      <c r="O275" s="143"/>
      <c r="P275" s="143"/>
      <c r="Q275" s="143"/>
      <c r="R275" s="145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1"/>
      <c r="CR275" s="41"/>
      <c r="CS275" s="41"/>
      <c r="CT275" s="41"/>
      <c r="CU275" s="41"/>
      <c r="CV275" s="41"/>
      <c r="CW275" s="41"/>
      <c r="CX275" s="41"/>
      <c r="CY275" s="41"/>
      <c r="CZ275" s="41"/>
      <c r="DA275" s="41"/>
      <c r="DB275" s="41"/>
      <c r="DC275" s="41"/>
      <c r="DD275" s="41"/>
      <c r="DE275" s="41"/>
      <c r="DF275" s="41"/>
      <c r="DG275" s="41"/>
      <c r="DH275" s="41"/>
      <c r="DI275" s="41"/>
      <c r="DJ275" s="41"/>
      <c r="DK275" s="41"/>
      <c r="DL275" s="41"/>
      <c r="DM275" s="41"/>
      <c r="DN275" s="41"/>
      <c r="DO275" s="41"/>
      <c r="DP275" s="41"/>
      <c r="DQ275" s="41"/>
      <c r="DR275" s="41"/>
      <c r="DS275" s="41"/>
      <c r="DT275" s="41"/>
      <c r="DU275" s="41"/>
      <c r="DV275" s="41"/>
      <c r="DW275" s="41"/>
      <c r="DX275" s="41"/>
      <c r="DY275" s="41"/>
      <c r="DZ275" s="41"/>
      <c r="EA275" s="41"/>
      <c r="EB275" s="41"/>
      <c r="EC275" s="41"/>
    </row>
    <row r="276" spans="1:262" s="72" customFormat="1" x14ac:dyDescent="0.2">
      <c r="A276" s="146" t="s">
        <v>404</v>
      </c>
      <c r="B276" s="42" t="s">
        <v>228</v>
      </c>
      <c r="C276" s="43" t="s">
        <v>15</v>
      </c>
      <c r="D276" s="44" t="s">
        <v>183</v>
      </c>
      <c r="E276" s="44" t="s">
        <v>184</v>
      </c>
      <c r="F276" s="44" t="s">
        <v>109</v>
      </c>
      <c r="G276" s="44" t="s">
        <v>399</v>
      </c>
      <c r="H276" s="44" t="s">
        <v>169</v>
      </c>
      <c r="I276" s="44" t="s">
        <v>21</v>
      </c>
      <c r="J276" s="473"/>
      <c r="K276" s="473"/>
      <c r="L276" s="473"/>
      <c r="M276" s="143"/>
      <c r="N276" s="143"/>
      <c r="O276" s="143"/>
      <c r="P276" s="143"/>
      <c r="Q276" s="143"/>
      <c r="R276" s="145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41"/>
      <c r="CQ276" s="41"/>
      <c r="CR276" s="41"/>
      <c r="CS276" s="41"/>
      <c r="CT276" s="41"/>
      <c r="CU276" s="41"/>
      <c r="CV276" s="41"/>
      <c r="CW276" s="41"/>
      <c r="CX276" s="41"/>
      <c r="CY276" s="41"/>
      <c r="CZ276" s="41"/>
      <c r="DA276" s="41"/>
      <c r="DB276" s="41"/>
      <c r="DC276" s="41"/>
      <c r="DD276" s="41"/>
      <c r="DE276" s="41"/>
      <c r="DF276" s="41"/>
      <c r="DG276" s="41"/>
      <c r="DH276" s="41"/>
      <c r="DI276" s="41"/>
      <c r="DJ276" s="41"/>
      <c r="DK276" s="41"/>
      <c r="DL276" s="41"/>
      <c r="DM276" s="41"/>
      <c r="DN276" s="41"/>
      <c r="DO276" s="41"/>
      <c r="DP276" s="41"/>
      <c r="DQ276" s="41"/>
      <c r="DR276" s="41"/>
      <c r="DS276" s="41"/>
      <c r="DT276" s="41"/>
      <c r="DU276" s="41"/>
      <c r="DV276" s="41"/>
      <c r="DW276" s="41"/>
      <c r="DX276" s="41"/>
      <c r="DY276" s="41"/>
      <c r="DZ276" s="41"/>
      <c r="EA276" s="41"/>
      <c r="EB276" s="41"/>
      <c r="EC276" s="41"/>
    </row>
    <row r="277" spans="1:262" s="484" customFormat="1" ht="25.5" x14ac:dyDescent="0.2">
      <c r="A277" s="474" t="s">
        <v>720</v>
      </c>
      <c r="B277" s="475" t="s">
        <v>694</v>
      </c>
      <c r="C277" s="476" t="s">
        <v>95</v>
      </c>
      <c r="D277" s="477">
        <v>68</v>
      </c>
      <c r="E277" s="475" t="s">
        <v>82</v>
      </c>
      <c r="F277" s="475"/>
      <c r="G277" s="478">
        <v>2</v>
      </c>
      <c r="H277" s="478"/>
      <c r="I277" s="479">
        <v>4</v>
      </c>
      <c r="J277" s="480" t="s">
        <v>764</v>
      </c>
      <c r="K277" s="481"/>
      <c r="L277" s="481"/>
      <c r="M277" s="481"/>
      <c r="N277" s="481"/>
      <c r="O277" s="482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  <c r="AA277" s="483"/>
      <c r="AB277" s="483"/>
      <c r="AC277" s="483"/>
      <c r="AD277" s="483"/>
      <c r="AE277" s="483"/>
      <c r="AF277" s="483"/>
      <c r="AG277" s="483"/>
      <c r="AH277" s="483"/>
      <c r="AI277" s="483"/>
      <c r="AJ277" s="483"/>
      <c r="AK277" s="483"/>
      <c r="AL277" s="483"/>
      <c r="AM277" s="483"/>
      <c r="AN277" s="483"/>
      <c r="AO277" s="483"/>
      <c r="AP277" s="483"/>
      <c r="AQ277" s="483"/>
      <c r="AR277" s="483"/>
      <c r="AS277" s="483"/>
      <c r="AT277" s="483"/>
      <c r="AU277" s="483"/>
      <c r="AV277" s="483"/>
      <c r="AW277" s="483"/>
      <c r="AX277" s="483"/>
      <c r="AY277" s="483"/>
      <c r="AZ277" s="483"/>
      <c r="BA277" s="483"/>
      <c r="BB277" s="483"/>
      <c r="BC277" s="483"/>
      <c r="BD277" s="483"/>
      <c r="BE277" s="483"/>
      <c r="BF277" s="483"/>
      <c r="BG277" s="483"/>
      <c r="BH277" s="483"/>
      <c r="BI277" s="483"/>
      <c r="BJ277" s="483"/>
      <c r="BK277" s="483"/>
      <c r="BL277" s="483"/>
      <c r="BM277" s="483"/>
      <c r="BN277" s="483"/>
      <c r="BO277" s="483"/>
      <c r="BP277" s="483"/>
      <c r="BQ277" s="483"/>
      <c r="BR277" s="483"/>
      <c r="BS277" s="483"/>
      <c r="BT277" s="483"/>
      <c r="BU277" s="483"/>
      <c r="BV277" s="483"/>
      <c r="BW277" s="483"/>
      <c r="BX277" s="483"/>
      <c r="BY277" s="483"/>
      <c r="BZ277" s="483"/>
      <c r="CA277" s="483"/>
      <c r="CB277" s="483"/>
      <c r="CC277" s="483"/>
      <c r="CD277" s="483"/>
      <c r="CE277" s="483"/>
      <c r="CF277" s="483"/>
      <c r="CG277" s="483"/>
      <c r="CH277" s="483"/>
      <c r="CI277" s="483"/>
      <c r="CJ277" s="483"/>
      <c r="CK277" s="483"/>
      <c r="CL277" s="483"/>
      <c r="CM277" s="483"/>
      <c r="CN277" s="483"/>
      <c r="CO277" s="483"/>
      <c r="CP277" s="483"/>
      <c r="CQ277" s="483"/>
      <c r="CR277" s="483"/>
      <c r="CS277" s="483"/>
      <c r="CT277" s="483"/>
      <c r="CU277" s="483"/>
      <c r="CV277" s="483"/>
      <c r="CW277" s="483"/>
      <c r="CX277" s="483"/>
      <c r="CY277" s="483"/>
      <c r="CZ277" s="483"/>
      <c r="DA277" s="483"/>
      <c r="DB277" s="483"/>
      <c r="DC277" s="483"/>
      <c r="DD277" s="483"/>
      <c r="DE277" s="483"/>
      <c r="DF277" s="483"/>
      <c r="DG277" s="483"/>
      <c r="DH277" s="483"/>
      <c r="DI277" s="483"/>
      <c r="DJ277" s="483"/>
      <c r="DK277" s="483"/>
      <c r="DL277" s="483"/>
      <c r="DM277" s="483"/>
      <c r="DN277" s="483"/>
      <c r="DO277" s="483"/>
      <c r="DP277" s="483"/>
      <c r="DQ277" s="483"/>
      <c r="DR277" s="483"/>
      <c r="DS277" s="483"/>
      <c r="DT277" s="483"/>
      <c r="DU277" s="483"/>
      <c r="DV277" s="483"/>
      <c r="DW277" s="483"/>
      <c r="DX277" s="483"/>
      <c r="DY277" s="483"/>
      <c r="DZ277" s="483"/>
      <c r="IS277" s="483"/>
      <c r="IT277" s="483"/>
      <c r="IU277" s="483"/>
      <c r="IV277" s="483"/>
      <c r="IW277" s="483"/>
      <c r="IX277" s="483"/>
      <c r="IY277" s="483"/>
      <c r="IZ277" s="483"/>
      <c r="JA277" s="483"/>
      <c r="JB277" s="483"/>
    </row>
    <row r="278" spans="1:262" s="484" customFormat="1" ht="25.5" x14ac:dyDescent="0.2">
      <c r="A278" s="474" t="s">
        <v>721</v>
      </c>
      <c r="B278" s="475" t="s">
        <v>722</v>
      </c>
      <c r="C278" s="476" t="s">
        <v>95</v>
      </c>
      <c r="D278" s="477">
        <v>68</v>
      </c>
      <c r="E278" s="475" t="s">
        <v>723</v>
      </c>
      <c r="F278" s="475"/>
      <c r="G278" s="478">
        <v>2</v>
      </c>
      <c r="H278" s="478"/>
      <c r="I278" s="479">
        <v>4</v>
      </c>
      <c r="J278" s="485" t="s">
        <v>763</v>
      </c>
      <c r="K278" s="481"/>
      <c r="L278" s="481"/>
      <c r="M278" s="481"/>
      <c r="N278" s="481"/>
      <c r="O278" s="482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  <c r="AA278" s="483"/>
      <c r="AB278" s="483"/>
      <c r="AC278" s="483"/>
      <c r="AD278" s="483"/>
      <c r="AE278" s="483"/>
      <c r="AF278" s="483"/>
      <c r="AG278" s="483"/>
      <c r="AH278" s="483"/>
      <c r="AI278" s="483"/>
      <c r="AJ278" s="483"/>
      <c r="AK278" s="483"/>
      <c r="AL278" s="483"/>
      <c r="AM278" s="483"/>
      <c r="AN278" s="483"/>
      <c r="AO278" s="483"/>
      <c r="AP278" s="483"/>
      <c r="AQ278" s="483"/>
      <c r="AR278" s="483"/>
      <c r="AS278" s="483"/>
      <c r="AT278" s="483"/>
      <c r="AU278" s="483"/>
      <c r="AV278" s="483"/>
      <c r="AW278" s="483"/>
      <c r="AX278" s="483"/>
      <c r="AY278" s="483"/>
      <c r="AZ278" s="483"/>
      <c r="BA278" s="483"/>
      <c r="BB278" s="483"/>
      <c r="BC278" s="483"/>
      <c r="BD278" s="483"/>
      <c r="BE278" s="483"/>
      <c r="BF278" s="483"/>
      <c r="BG278" s="483"/>
      <c r="BH278" s="483"/>
      <c r="BI278" s="483"/>
      <c r="BJ278" s="483"/>
      <c r="BK278" s="483"/>
      <c r="BL278" s="483"/>
      <c r="BM278" s="483"/>
      <c r="BN278" s="483"/>
      <c r="BO278" s="483"/>
      <c r="BP278" s="483"/>
      <c r="BQ278" s="483"/>
      <c r="BR278" s="483"/>
      <c r="BS278" s="483"/>
      <c r="BT278" s="483"/>
      <c r="BU278" s="483"/>
      <c r="BV278" s="483"/>
      <c r="BW278" s="483"/>
      <c r="BX278" s="483"/>
      <c r="BY278" s="483"/>
      <c r="BZ278" s="483"/>
      <c r="CA278" s="483"/>
      <c r="CB278" s="483"/>
      <c r="CC278" s="483"/>
      <c r="CD278" s="483"/>
      <c r="CE278" s="483"/>
      <c r="CF278" s="483"/>
      <c r="CG278" s="483"/>
      <c r="CH278" s="483"/>
      <c r="CI278" s="483"/>
      <c r="CJ278" s="483"/>
      <c r="CK278" s="483"/>
      <c r="CL278" s="483"/>
      <c r="CM278" s="483"/>
      <c r="CN278" s="483"/>
      <c r="CO278" s="483"/>
      <c r="CP278" s="483"/>
      <c r="CQ278" s="483"/>
      <c r="CR278" s="483"/>
      <c r="CS278" s="483"/>
      <c r="CT278" s="483"/>
      <c r="CU278" s="483"/>
      <c r="CV278" s="483"/>
      <c r="CW278" s="483"/>
      <c r="CX278" s="483"/>
      <c r="CY278" s="483"/>
      <c r="CZ278" s="483"/>
      <c r="DA278" s="483"/>
      <c r="DB278" s="483"/>
      <c r="DC278" s="483"/>
      <c r="DD278" s="483"/>
      <c r="DE278" s="483"/>
      <c r="DF278" s="483"/>
      <c r="DG278" s="483"/>
      <c r="DH278" s="483"/>
      <c r="DI278" s="483"/>
      <c r="DJ278" s="483"/>
      <c r="DK278" s="483"/>
      <c r="DL278" s="483"/>
      <c r="DM278" s="483"/>
      <c r="DN278" s="483"/>
      <c r="DO278" s="483"/>
      <c r="DP278" s="483"/>
      <c r="DQ278" s="483"/>
      <c r="DR278" s="483"/>
      <c r="DS278" s="483"/>
      <c r="DT278" s="483"/>
      <c r="DU278" s="483"/>
      <c r="DV278" s="483"/>
      <c r="DW278" s="483"/>
      <c r="DX278" s="483"/>
      <c r="DY278" s="483"/>
      <c r="DZ278" s="483"/>
      <c r="IS278" s="483"/>
      <c r="IT278" s="483"/>
      <c r="IU278" s="483"/>
      <c r="IV278" s="483"/>
      <c r="IW278" s="483"/>
      <c r="IX278" s="483"/>
      <c r="IY278" s="483"/>
      <c r="IZ278" s="483"/>
      <c r="JA278" s="483"/>
      <c r="JB278" s="483"/>
    </row>
    <row r="279" spans="1:262" s="484" customFormat="1" x14ac:dyDescent="0.2">
      <c r="A279" s="474" t="s">
        <v>724</v>
      </c>
      <c r="B279" s="475" t="s">
        <v>694</v>
      </c>
      <c r="C279" s="476" t="s">
        <v>95</v>
      </c>
      <c r="D279" s="477">
        <v>68</v>
      </c>
      <c r="E279" s="486" t="s">
        <v>12</v>
      </c>
      <c r="F279" s="475"/>
      <c r="G279" s="478">
        <v>4</v>
      </c>
      <c r="H279" s="478"/>
      <c r="I279" s="479">
        <v>8</v>
      </c>
      <c r="J279" s="485" t="s">
        <v>762</v>
      </c>
      <c r="K279" s="481"/>
      <c r="L279" s="481"/>
      <c r="M279" s="481"/>
      <c r="N279" s="481"/>
      <c r="O279" s="482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  <c r="AA279" s="483"/>
      <c r="AB279" s="483"/>
      <c r="AC279" s="483"/>
      <c r="AD279" s="483"/>
      <c r="AE279" s="483"/>
      <c r="AF279" s="483"/>
      <c r="AG279" s="483"/>
      <c r="AH279" s="483"/>
      <c r="AI279" s="483"/>
      <c r="AJ279" s="483"/>
      <c r="AK279" s="483"/>
      <c r="AL279" s="483"/>
      <c r="AM279" s="483"/>
      <c r="AN279" s="483"/>
      <c r="AO279" s="483"/>
      <c r="AP279" s="483"/>
      <c r="AQ279" s="483"/>
      <c r="AR279" s="483"/>
      <c r="AS279" s="483"/>
      <c r="AT279" s="483"/>
      <c r="AU279" s="483"/>
      <c r="AV279" s="483"/>
      <c r="AW279" s="483"/>
      <c r="AX279" s="483"/>
      <c r="AY279" s="483"/>
      <c r="AZ279" s="483"/>
      <c r="BA279" s="483"/>
      <c r="BB279" s="483"/>
      <c r="BC279" s="483"/>
      <c r="BD279" s="483"/>
      <c r="BE279" s="483"/>
      <c r="BF279" s="483"/>
      <c r="BG279" s="483"/>
      <c r="BH279" s="483"/>
      <c r="BI279" s="483"/>
      <c r="BJ279" s="483"/>
      <c r="BK279" s="483"/>
      <c r="BL279" s="483"/>
      <c r="BM279" s="483"/>
      <c r="BN279" s="483"/>
      <c r="BO279" s="483"/>
      <c r="BP279" s="483"/>
      <c r="BQ279" s="483"/>
      <c r="BR279" s="483"/>
      <c r="BS279" s="483"/>
      <c r="BT279" s="483"/>
      <c r="BU279" s="483"/>
      <c r="BV279" s="483"/>
      <c r="BW279" s="483"/>
      <c r="BX279" s="483"/>
      <c r="BY279" s="483"/>
      <c r="BZ279" s="483"/>
      <c r="CA279" s="483"/>
      <c r="CB279" s="483"/>
      <c r="CC279" s="483"/>
      <c r="CD279" s="483"/>
      <c r="CE279" s="483"/>
      <c r="CF279" s="483"/>
      <c r="CG279" s="483"/>
      <c r="CH279" s="483"/>
      <c r="CI279" s="483"/>
      <c r="CJ279" s="483"/>
      <c r="CK279" s="483"/>
      <c r="CL279" s="483"/>
      <c r="CM279" s="483"/>
      <c r="CN279" s="483"/>
      <c r="CO279" s="483"/>
      <c r="CP279" s="483"/>
      <c r="CQ279" s="483"/>
      <c r="CR279" s="483"/>
      <c r="CS279" s="483"/>
      <c r="CT279" s="483"/>
      <c r="CU279" s="483"/>
      <c r="CV279" s="483"/>
      <c r="CW279" s="483"/>
      <c r="CX279" s="483"/>
      <c r="CY279" s="483"/>
      <c r="CZ279" s="483"/>
      <c r="DA279" s="483"/>
      <c r="DB279" s="483"/>
      <c r="DC279" s="483"/>
      <c r="DD279" s="483"/>
      <c r="DE279" s="483"/>
      <c r="DF279" s="483"/>
      <c r="DG279" s="483"/>
      <c r="DH279" s="483"/>
      <c r="DI279" s="483"/>
      <c r="DJ279" s="483"/>
      <c r="DK279" s="483"/>
      <c r="DL279" s="483"/>
      <c r="DM279" s="483"/>
      <c r="DN279" s="483"/>
      <c r="DO279" s="483"/>
      <c r="DP279" s="483"/>
      <c r="DQ279" s="483"/>
      <c r="DR279" s="483"/>
      <c r="DS279" s="483"/>
      <c r="DT279" s="483"/>
      <c r="DU279" s="483"/>
      <c r="DV279" s="483"/>
      <c r="DW279" s="483"/>
      <c r="DX279" s="483"/>
      <c r="DY279" s="483"/>
      <c r="DZ279" s="483"/>
      <c r="IS279" s="483"/>
      <c r="IT279" s="483"/>
      <c r="IU279" s="483"/>
      <c r="IV279" s="483"/>
      <c r="IW279" s="483"/>
      <c r="IX279" s="483"/>
      <c r="IY279" s="483"/>
      <c r="IZ279" s="483"/>
      <c r="JA279" s="483"/>
      <c r="JB279" s="483"/>
    </row>
    <row r="280" spans="1:262" s="484" customFormat="1" ht="25.5" x14ac:dyDescent="0.2">
      <c r="A280" s="487" t="s">
        <v>725</v>
      </c>
      <c r="B280" s="475" t="s">
        <v>694</v>
      </c>
      <c r="C280" s="476" t="s">
        <v>95</v>
      </c>
      <c r="D280" s="477">
        <v>68</v>
      </c>
      <c r="E280" s="475" t="s">
        <v>82</v>
      </c>
      <c r="F280" s="475"/>
      <c r="G280" s="478">
        <v>2</v>
      </c>
      <c r="H280" s="478"/>
      <c r="I280" s="479">
        <v>4</v>
      </c>
      <c r="J280" s="485" t="s">
        <v>761</v>
      </c>
      <c r="K280" s="481"/>
      <c r="L280" s="481"/>
      <c r="M280" s="481"/>
      <c r="N280" s="481"/>
      <c r="O280" s="482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  <c r="AA280" s="483"/>
      <c r="AB280" s="483"/>
      <c r="AC280" s="483"/>
      <c r="AD280" s="483"/>
      <c r="AE280" s="483"/>
      <c r="AF280" s="483"/>
      <c r="AG280" s="483"/>
      <c r="AH280" s="483"/>
      <c r="AI280" s="483"/>
      <c r="AJ280" s="483"/>
      <c r="AK280" s="483"/>
      <c r="AL280" s="483"/>
      <c r="AM280" s="483"/>
      <c r="AN280" s="483"/>
      <c r="AO280" s="483"/>
      <c r="AP280" s="483"/>
      <c r="AQ280" s="483"/>
      <c r="AR280" s="483"/>
      <c r="AS280" s="483"/>
      <c r="AT280" s="483"/>
      <c r="AU280" s="483"/>
      <c r="AV280" s="483"/>
      <c r="AW280" s="483"/>
      <c r="AX280" s="483"/>
      <c r="AY280" s="483"/>
      <c r="AZ280" s="483"/>
      <c r="BA280" s="483"/>
      <c r="BB280" s="483"/>
      <c r="BC280" s="483"/>
      <c r="BD280" s="483"/>
      <c r="BE280" s="483"/>
      <c r="BF280" s="483"/>
      <c r="BG280" s="483"/>
      <c r="BH280" s="483"/>
      <c r="BI280" s="483"/>
      <c r="BJ280" s="483"/>
      <c r="BK280" s="483"/>
      <c r="BL280" s="483"/>
      <c r="BM280" s="483"/>
      <c r="BN280" s="483"/>
      <c r="BO280" s="483"/>
      <c r="BP280" s="483"/>
      <c r="BQ280" s="483"/>
      <c r="BR280" s="483"/>
      <c r="BS280" s="483"/>
      <c r="BT280" s="483"/>
      <c r="BU280" s="483"/>
      <c r="BV280" s="483"/>
      <c r="BW280" s="483"/>
      <c r="BX280" s="483"/>
      <c r="BY280" s="483"/>
      <c r="BZ280" s="483"/>
      <c r="CA280" s="483"/>
      <c r="CB280" s="483"/>
      <c r="CC280" s="483"/>
      <c r="CD280" s="483"/>
      <c r="CE280" s="483"/>
      <c r="CF280" s="483"/>
      <c r="CG280" s="483"/>
      <c r="CH280" s="483"/>
      <c r="CI280" s="483"/>
      <c r="CJ280" s="483"/>
      <c r="CK280" s="483"/>
      <c r="CL280" s="483"/>
      <c r="CM280" s="483"/>
      <c r="CN280" s="483"/>
      <c r="CO280" s="483"/>
      <c r="CP280" s="483"/>
      <c r="CQ280" s="483"/>
      <c r="CR280" s="483"/>
      <c r="CS280" s="483"/>
      <c r="CT280" s="483"/>
      <c r="CU280" s="483"/>
      <c r="CV280" s="483"/>
      <c r="CW280" s="483"/>
      <c r="CX280" s="483"/>
      <c r="CY280" s="483"/>
      <c r="CZ280" s="483"/>
      <c r="DA280" s="483"/>
      <c r="DB280" s="483"/>
      <c r="DC280" s="483"/>
      <c r="DD280" s="483"/>
      <c r="DE280" s="483"/>
      <c r="DF280" s="483"/>
      <c r="DG280" s="483"/>
      <c r="DH280" s="483"/>
      <c r="DI280" s="483"/>
      <c r="DJ280" s="483"/>
      <c r="DK280" s="483"/>
      <c r="DL280" s="483"/>
      <c r="DM280" s="483"/>
      <c r="DN280" s="483"/>
      <c r="DO280" s="483"/>
      <c r="DP280" s="483"/>
      <c r="DQ280" s="483"/>
      <c r="DR280" s="483"/>
      <c r="DS280" s="483"/>
      <c r="DT280" s="483"/>
      <c r="DU280" s="483"/>
      <c r="DV280" s="483"/>
      <c r="DW280" s="483"/>
      <c r="DX280" s="483"/>
      <c r="DY280" s="483"/>
      <c r="DZ280" s="483"/>
      <c r="IS280" s="483"/>
      <c r="IT280" s="483"/>
      <c r="IU280" s="483"/>
      <c r="IV280" s="483"/>
      <c r="IW280" s="483"/>
      <c r="IX280" s="483"/>
      <c r="IY280" s="483"/>
      <c r="IZ280" s="483"/>
      <c r="JA280" s="483"/>
      <c r="JB280" s="483"/>
    </row>
    <row r="281" spans="1:262" s="484" customFormat="1" x14ac:dyDescent="0.2">
      <c r="A281" s="474" t="s">
        <v>726</v>
      </c>
      <c r="B281" s="475" t="s">
        <v>722</v>
      </c>
      <c r="C281" s="476" t="s">
        <v>95</v>
      </c>
      <c r="D281" s="477">
        <v>68</v>
      </c>
      <c r="E281" s="475" t="s">
        <v>723</v>
      </c>
      <c r="F281" s="475"/>
      <c r="G281" s="478">
        <v>2</v>
      </c>
      <c r="H281" s="478"/>
      <c r="I281" s="479">
        <v>4</v>
      </c>
      <c r="J281" s="485" t="s">
        <v>760</v>
      </c>
      <c r="K281" s="481"/>
      <c r="L281" s="481"/>
      <c r="M281" s="481"/>
      <c r="N281" s="481"/>
      <c r="O281" s="482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  <c r="AA281" s="483"/>
      <c r="AB281" s="483"/>
      <c r="AC281" s="483"/>
      <c r="AD281" s="483"/>
      <c r="AE281" s="483"/>
      <c r="AF281" s="483"/>
      <c r="AG281" s="483"/>
      <c r="AH281" s="483"/>
      <c r="AI281" s="483"/>
      <c r="AJ281" s="483"/>
      <c r="AK281" s="483"/>
      <c r="AL281" s="483"/>
      <c r="AM281" s="483"/>
      <c r="AN281" s="483"/>
      <c r="AO281" s="483"/>
      <c r="AP281" s="483"/>
      <c r="AQ281" s="483"/>
      <c r="AR281" s="483"/>
      <c r="AS281" s="483"/>
      <c r="AT281" s="483"/>
      <c r="AU281" s="483"/>
      <c r="AV281" s="483"/>
      <c r="AW281" s="483"/>
      <c r="AX281" s="483"/>
      <c r="AY281" s="483"/>
      <c r="AZ281" s="483"/>
      <c r="BA281" s="483"/>
      <c r="BB281" s="483"/>
      <c r="BC281" s="483"/>
      <c r="BD281" s="483"/>
      <c r="BE281" s="483"/>
      <c r="BF281" s="483"/>
      <c r="BG281" s="483"/>
      <c r="BH281" s="483"/>
      <c r="BI281" s="483"/>
      <c r="BJ281" s="483"/>
      <c r="BK281" s="483"/>
      <c r="BL281" s="483"/>
      <c r="BM281" s="483"/>
      <c r="BN281" s="483"/>
      <c r="BO281" s="483"/>
      <c r="BP281" s="483"/>
      <c r="BQ281" s="483"/>
      <c r="BR281" s="483"/>
      <c r="BS281" s="483"/>
      <c r="BT281" s="483"/>
      <c r="BU281" s="483"/>
      <c r="BV281" s="483"/>
      <c r="BW281" s="483"/>
      <c r="BX281" s="483"/>
      <c r="BY281" s="483"/>
      <c r="BZ281" s="483"/>
      <c r="CA281" s="483"/>
      <c r="CB281" s="483"/>
      <c r="CC281" s="483"/>
      <c r="CD281" s="483"/>
      <c r="CE281" s="483"/>
      <c r="CF281" s="483"/>
      <c r="CG281" s="483"/>
      <c r="CH281" s="483"/>
      <c r="CI281" s="483"/>
      <c r="CJ281" s="483"/>
      <c r="CK281" s="483"/>
      <c r="CL281" s="483"/>
      <c r="CM281" s="483"/>
      <c r="CN281" s="483"/>
      <c r="CO281" s="483"/>
      <c r="CP281" s="483"/>
      <c r="CQ281" s="483"/>
      <c r="CR281" s="483"/>
      <c r="CS281" s="483"/>
      <c r="CT281" s="483"/>
      <c r="CU281" s="483"/>
      <c r="CV281" s="483"/>
      <c r="CW281" s="483"/>
      <c r="CX281" s="483"/>
      <c r="CY281" s="483"/>
      <c r="CZ281" s="483"/>
      <c r="DA281" s="483"/>
      <c r="DB281" s="483"/>
      <c r="DC281" s="483"/>
      <c r="DD281" s="483"/>
      <c r="DE281" s="483"/>
      <c r="DF281" s="483"/>
      <c r="DG281" s="483"/>
      <c r="DH281" s="483"/>
      <c r="DI281" s="483"/>
      <c r="DJ281" s="483"/>
      <c r="DK281" s="483"/>
      <c r="DL281" s="483"/>
      <c r="DM281" s="483"/>
      <c r="DN281" s="483"/>
      <c r="DO281" s="483"/>
      <c r="DP281" s="483"/>
      <c r="DQ281" s="483"/>
      <c r="DR281" s="483"/>
      <c r="DS281" s="483"/>
      <c r="DT281" s="483"/>
      <c r="DU281" s="483"/>
      <c r="DV281" s="483"/>
      <c r="DW281" s="483"/>
      <c r="DX281" s="483"/>
      <c r="DY281" s="483"/>
      <c r="DZ281" s="483"/>
      <c r="IS281" s="483"/>
      <c r="IT281" s="483"/>
      <c r="IU281" s="483"/>
      <c r="IV281" s="483"/>
      <c r="IW281" s="483"/>
      <c r="IX281" s="483"/>
      <c r="IY281" s="483"/>
      <c r="IZ281" s="483"/>
      <c r="JA281" s="483"/>
      <c r="JB281" s="483"/>
    </row>
    <row r="282" spans="1:262" s="484" customFormat="1" ht="19.5" customHeight="1" x14ac:dyDescent="0.2">
      <c r="A282" s="474" t="s">
        <v>727</v>
      </c>
      <c r="B282" s="486" t="s">
        <v>402</v>
      </c>
      <c r="C282" s="476" t="s">
        <v>97</v>
      </c>
      <c r="D282" s="477">
        <v>51</v>
      </c>
      <c r="E282" s="475" t="s">
        <v>23</v>
      </c>
      <c r="F282" s="475" t="s">
        <v>201</v>
      </c>
      <c r="G282" s="478">
        <v>1</v>
      </c>
      <c r="H282" s="478">
        <v>1</v>
      </c>
      <c r="I282" s="479">
        <v>3.5</v>
      </c>
      <c r="J282" s="570" t="s">
        <v>728</v>
      </c>
      <c r="K282" s="570"/>
      <c r="L282" s="570"/>
      <c r="M282" s="570"/>
      <c r="N282" s="570"/>
      <c r="O282" s="482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  <c r="AA282" s="483"/>
      <c r="AB282" s="483"/>
      <c r="AC282" s="483"/>
      <c r="AD282" s="483"/>
      <c r="AE282" s="483"/>
      <c r="AF282" s="483"/>
      <c r="AG282" s="483"/>
      <c r="AH282" s="483"/>
      <c r="AI282" s="483"/>
      <c r="AJ282" s="483"/>
      <c r="AK282" s="483"/>
      <c r="AL282" s="483"/>
      <c r="AM282" s="483"/>
      <c r="AN282" s="483"/>
      <c r="AO282" s="483"/>
      <c r="AP282" s="483"/>
      <c r="AQ282" s="483"/>
      <c r="AR282" s="483"/>
      <c r="AS282" s="483"/>
      <c r="AT282" s="483"/>
      <c r="AU282" s="483"/>
      <c r="AV282" s="483"/>
      <c r="AW282" s="483"/>
      <c r="AX282" s="483"/>
      <c r="AY282" s="483"/>
      <c r="AZ282" s="483"/>
      <c r="BA282" s="483"/>
      <c r="BB282" s="483"/>
      <c r="BC282" s="483"/>
      <c r="BD282" s="483"/>
      <c r="BE282" s="483"/>
      <c r="BF282" s="483"/>
      <c r="BG282" s="483"/>
      <c r="BH282" s="483"/>
      <c r="BI282" s="483"/>
      <c r="BJ282" s="483"/>
      <c r="BK282" s="483"/>
      <c r="BL282" s="483"/>
      <c r="BM282" s="483"/>
      <c r="BN282" s="483"/>
      <c r="BO282" s="483"/>
      <c r="BP282" s="483"/>
      <c r="BQ282" s="483"/>
      <c r="BR282" s="483"/>
      <c r="BS282" s="483"/>
      <c r="BT282" s="483"/>
      <c r="BU282" s="483"/>
      <c r="BV282" s="483"/>
      <c r="BW282" s="483"/>
      <c r="BX282" s="483"/>
      <c r="BY282" s="483"/>
      <c r="BZ282" s="483"/>
      <c r="CA282" s="483"/>
      <c r="CB282" s="483"/>
      <c r="CC282" s="483"/>
      <c r="CD282" s="483"/>
      <c r="CE282" s="483"/>
      <c r="CF282" s="483"/>
      <c r="CG282" s="483"/>
      <c r="CH282" s="483"/>
      <c r="CI282" s="483"/>
      <c r="CJ282" s="483"/>
      <c r="CK282" s="483"/>
      <c r="CL282" s="483"/>
      <c r="CM282" s="483"/>
      <c r="CN282" s="483"/>
      <c r="CO282" s="483"/>
      <c r="CP282" s="483"/>
      <c r="CQ282" s="483"/>
      <c r="CR282" s="483"/>
      <c r="CS282" s="483"/>
      <c r="CT282" s="483"/>
      <c r="CU282" s="483"/>
      <c r="CV282" s="483"/>
      <c r="CW282" s="483"/>
      <c r="CX282" s="483"/>
      <c r="CY282" s="483"/>
      <c r="CZ282" s="483"/>
      <c r="DA282" s="483"/>
      <c r="DB282" s="483"/>
      <c r="DC282" s="483"/>
      <c r="DD282" s="483"/>
      <c r="DE282" s="483"/>
      <c r="DF282" s="483"/>
      <c r="DG282" s="483"/>
      <c r="DH282" s="483"/>
      <c r="DI282" s="483"/>
      <c r="DJ282" s="483"/>
      <c r="DK282" s="483"/>
      <c r="DL282" s="483"/>
      <c r="DM282" s="483"/>
      <c r="DN282" s="483"/>
      <c r="DO282" s="483"/>
      <c r="DP282" s="483"/>
      <c r="DQ282" s="483"/>
      <c r="DR282" s="483"/>
      <c r="DS282" s="483"/>
      <c r="DT282" s="483"/>
      <c r="DU282" s="483"/>
      <c r="DV282" s="483"/>
      <c r="DW282" s="483"/>
      <c r="DX282" s="483"/>
      <c r="DY282" s="483"/>
      <c r="DZ282" s="483"/>
      <c r="IS282" s="483"/>
      <c r="IT282" s="483"/>
      <c r="IU282" s="483"/>
      <c r="IV282" s="483"/>
      <c r="IW282" s="483"/>
      <c r="IX282" s="483"/>
      <c r="IY282" s="483"/>
      <c r="IZ282" s="483"/>
      <c r="JA282" s="483"/>
      <c r="JB282" s="483"/>
    </row>
    <row r="283" spans="1:262" s="484" customFormat="1" x14ac:dyDescent="0.2">
      <c r="A283" s="474" t="s">
        <v>729</v>
      </c>
      <c r="B283" s="486" t="s">
        <v>402</v>
      </c>
      <c r="C283" s="476" t="s">
        <v>97</v>
      </c>
      <c r="D283" s="477">
        <v>51</v>
      </c>
      <c r="E283" s="475" t="s">
        <v>23</v>
      </c>
      <c r="F283" s="475" t="s">
        <v>201</v>
      </c>
      <c r="G283" s="478">
        <v>1</v>
      </c>
      <c r="H283" s="478">
        <v>1</v>
      </c>
      <c r="I283" s="479">
        <v>3.5</v>
      </c>
      <c r="J283" s="570" t="s">
        <v>730</v>
      </c>
      <c r="K283" s="570"/>
      <c r="L283" s="570"/>
      <c r="M283" s="570"/>
      <c r="N283" s="570"/>
      <c r="O283" s="482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  <c r="AA283" s="483"/>
      <c r="AB283" s="483"/>
      <c r="AC283" s="483"/>
      <c r="AD283" s="483"/>
      <c r="AE283" s="483"/>
      <c r="AF283" s="483"/>
      <c r="AG283" s="483"/>
      <c r="AH283" s="483"/>
      <c r="AI283" s="483"/>
      <c r="AJ283" s="483"/>
      <c r="AK283" s="483"/>
      <c r="AL283" s="483"/>
      <c r="AM283" s="483"/>
      <c r="AN283" s="483"/>
      <c r="AO283" s="483"/>
      <c r="AP283" s="483"/>
      <c r="AQ283" s="483"/>
      <c r="AR283" s="483"/>
      <c r="AS283" s="483"/>
      <c r="AT283" s="483"/>
      <c r="AU283" s="483"/>
      <c r="AV283" s="483"/>
      <c r="AW283" s="483"/>
      <c r="AX283" s="483"/>
      <c r="AY283" s="483"/>
      <c r="AZ283" s="483"/>
      <c r="BA283" s="483"/>
      <c r="BB283" s="483"/>
      <c r="BC283" s="483"/>
      <c r="BD283" s="483"/>
      <c r="BE283" s="483"/>
      <c r="BF283" s="483"/>
      <c r="BG283" s="483"/>
      <c r="BH283" s="483"/>
      <c r="BI283" s="483"/>
      <c r="BJ283" s="483"/>
      <c r="BK283" s="483"/>
      <c r="BL283" s="483"/>
      <c r="BM283" s="483"/>
      <c r="BN283" s="483"/>
      <c r="BO283" s="483"/>
      <c r="BP283" s="483"/>
      <c r="BQ283" s="483"/>
      <c r="BR283" s="483"/>
      <c r="BS283" s="483"/>
      <c r="BT283" s="483"/>
      <c r="BU283" s="483"/>
      <c r="BV283" s="483"/>
      <c r="BW283" s="483"/>
      <c r="BX283" s="483"/>
      <c r="BY283" s="483"/>
      <c r="BZ283" s="483"/>
      <c r="CA283" s="483"/>
      <c r="CB283" s="483"/>
      <c r="CC283" s="483"/>
      <c r="CD283" s="483"/>
      <c r="CE283" s="483"/>
      <c r="CF283" s="483"/>
      <c r="CG283" s="483"/>
      <c r="CH283" s="483"/>
      <c r="CI283" s="483"/>
      <c r="CJ283" s="483"/>
      <c r="CK283" s="483"/>
      <c r="CL283" s="483"/>
      <c r="CM283" s="483"/>
      <c r="CN283" s="483"/>
      <c r="CO283" s="483"/>
      <c r="CP283" s="483"/>
      <c r="CQ283" s="483"/>
      <c r="CR283" s="483"/>
      <c r="CS283" s="483"/>
      <c r="CT283" s="483"/>
      <c r="CU283" s="483"/>
      <c r="CV283" s="483"/>
      <c r="CW283" s="483"/>
      <c r="CX283" s="483"/>
      <c r="CY283" s="483"/>
      <c r="CZ283" s="483"/>
      <c r="DA283" s="483"/>
      <c r="DB283" s="483"/>
      <c r="DC283" s="483"/>
      <c r="DD283" s="483"/>
      <c r="DE283" s="483"/>
      <c r="DF283" s="483"/>
      <c r="DG283" s="483"/>
      <c r="DH283" s="483"/>
      <c r="DI283" s="483"/>
      <c r="DJ283" s="483"/>
      <c r="DK283" s="483"/>
      <c r="DL283" s="483"/>
      <c r="DM283" s="483"/>
      <c r="DN283" s="483"/>
      <c r="DO283" s="483"/>
      <c r="DP283" s="483"/>
      <c r="DQ283" s="483"/>
      <c r="DR283" s="483"/>
      <c r="DS283" s="483"/>
      <c r="DT283" s="483"/>
      <c r="DU283" s="483"/>
      <c r="DV283" s="483"/>
      <c r="DW283" s="483"/>
      <c r="DX283" s="483"/>
      <c r="DY283" s="483"/>
      <c r="DZ283" s="483"/>
      <c r="IS283" s="483"/>
      <c r="IT283" s="483"/>
      <c r="IU283" s="483"/>
      <c r="IV283" s="483"/>
      <c r="IW283" s="483"/>
      <c r="IX283" s="483"/>
      <c r="IY283" s="483"/>
      <c r="IZ283" s="483"/>
      <c r="JA283" s="483"/>
      <c r="JB283" s="483"/>
    </row>
    <row r="284" spans="1:262" s="484" customFormat="1" ht="21.75" customHeight="1" x14ac:dyDescent="0.2">
      <c r="A284" s="474" t="s">
        <v>731</v>
      </c>
      <c r="B284" s="486" t="s">
        <v>402</v>
      </c>
      <c r="C284" s="476" t="s">
        <v>97</v>
      </c>
      <c r="D284" s="477">
        <v>51</v>
      </c>
      <c r="E284" s="475" t="s">
        <v>23</v>
      </c>
      <c r="F284" s="475" t="s">
        <v>201</v>
      </c>
      <c r="G284" s="478">
        <v>1</v>
      </c>
      <c r="H284" s="478">
        <v>1</v>
      </c>
      <c r="I284" s="479">
        <v>3.5</v>
      </c>
      <c r="J284" s="570" t="s">
        <v>732</v>
      </c>
      <c r="K284" s="570"/>
      <c r="L284" s="570"/>
      <c r="M284" s="570"/>
      <c r="N284" s="570"/>
      <c r="O284" s="482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  <c r="AA284" s="483"/>
      <c r="AB284" s="483"/>
      <c r="AC284" s="483"/>
      <c r="AD284" s="483"/>
      <c r="AE284" s="483"/>
      <c r="AF284" s="483"/>
      <c r="AG284" s="483"/>
      <c r="AH284" s="483"/>
      <c r="AI284" s="483"/>
      <c r="AJ284" s="483"/>
      <c r="AK284" s="483"/>
      <c r="AL284" s="483"/>
      <c r="AM284" s="483"/>
      <c r="AN284" s="483"/>
      <c r="AO284" s="483"/>
      <c r="AP284" s="483"/>
      <c r="AQ284" s="483"/>
      <c r="AR284" s="483"/>
      <c r="AS284" s="483"/>
      <c r="AT284" s="483"/>
      <c r="AU284" s="483"/>
      <c r="AV284" s="483"/>
      <c r="AW284" s="483"/>
      <c r="AX284" s="483"/>
      <c r="AY284" s="483"/>
      <c r="AZ284" s="483"/>
      <c r="BA284" s="483"/>
      <c r="BB284" s="483"/>
      <c r="BC284" s="483"/>
      <c r="BD284" s="483"/>
      <c r="BE284" s="483"/>
      <c r="BF284" s="483"/>
      <c r="BG284" s="483"/>
      <c r="BH284" s="483"/>
      <c r="BI284" s="483"/>
      <c r="BJ284" s="483"/>
      <c r="BK284" s="483"/>
      <c r="BL284" s="483"/>
      <c r="BM284" s="483"/>
      <c r="BN284" s="483"/>
      <c r="BO284" s="483"/>
      <c r="BP284" s="483"/>
      <c r="BQ284" s="483"/>
      <c r="BR284" s="483"/>
      <c r="BS284" s="483"/>
      <c r="BT284" s="483"/>
      <c r="BU284" s="483"/>
      <c r="BV284" s="483"/>
      <c r="BW284" s="483"/>
      <c r="BX284" s="483"/>
      <c r="BY284" s="483"/>
      <c r="BZ284" s="483"/>
      <c r="CA284" s="483"/>
      <c r="CB284" s="483"/>
      <c r="CC284" s="483"/>
      <c r="CD284" s="483"/>
      <c r="CE284" s="483"/>
      <c r="CF284" s="483"/>
      <c r="CG284" s="483"/>
      <c r="CH284" s="483"/>
      <c r="CI284" s="483"/>
      <c r="CJ284" s="483"/>
      <c r="CK284" s="483"/>
      <c r="CL284" s="483"/>
      <c r="CM284" s="483"/>
      <c r="CN284" s="483"/>
      <c r="CO284" s="483"/>
      <c r="CP284" s="483"/>
      <c r="CQ284" s="483"/>
      <c r="CR284" s="483"/>
      <c r="CS284" s="483"/>
      <c r="CT284" s="483"/>
      <c r="CU284" s="483"/>
      <c r="CV284" s="483"/>
      <c r="CW284" s="483"/>
      <c r="CX284" s="483"/>
      <c r="CY284" s="483"/>
      <c r="CZ284" s="483"/>
      <c r="DA284" s="483"/>
      <c r="DB284" s="483"/>
      <c r="DC284" s="483"/>
      <c r="DD284" s="483"/>
      <c r="DE284" s="483"/>
      <c r="DF284" s="483"/>
      <c r="DG284" s="483"/>
      <c r="DH284" s="483"/>
      <c r="DI284" s="483"/>
      <c r="DJ284" s="483"/>
      <c r="DK284" s="483"/>
      <c r="DL284" s="483"/>
      <c r="DM284" s="483"/>
      <c r="DN284" s="483"/>
      <c r="DO284" s="483"/>
      <c r="DP284" s="483"/>
      <c r="DQ284" s="483"/>
      <c r="DR284" s="483"/>
      <c r="DS284" s="483"/>
      <c r="DT284" s="483"/>
      <c r="DU284" s="483"/>
      <c r="DV284" s="483"/>
      <c r="DW284" s="483"/>
      <c r="DX284" s="483"/>
      <c r="DY284" s="483"/>
      <c r="DZ284" s="483"/>
      <c r="IS284" s="483"/>
      <c r="IT284" s="483"/>
      <c r="IU284" s="483"/>
      <c r="IV284" s="483"/>
      <c r="IW284" s="483"/>
      <c r="IX284" s="483"/>
      <c r="IY284" s="483"/>
      <c r="IZ284" s="483"/>
      <c r="JA284" s="483"/>
      <c r="JB284" s="483"/>
    </row>
    <row r="285" spans="1:262" s="484" customFormat="1" ht="21.75" customHeight="1" x14ac:dyDescent="0.2">
      <c r="A285" s="474" t="s">
        <v>733</v>
      </c>
      <c r="B285" s="486" t="s">
        <v>694</v>
      </c>
      <c r="C285" s="476" t="s">
        <v>97</v>
      </c>
      <c r="D285" s="477">
        <v>52</v>
      </c>
      <c r="E285" s="475" t="s">
        <v>23</v>
      </c>
      <c r="F285" s="475" t="s">
        <v>734</v>
      </c>
      <c r="G285" s="478">
        <v>1</v>
      </c>
      <c r="H285" s="478">
        <v>1</v>
      </c>
      <c r="I285" s="479">
        <v>3.5</v>
      </c>
      <c r="J285" s="488" t="s">
        <v>735</v>
      </c>
      <c r="K285" s="488"/>
      <c r="L285" s="488"/>
      <c r="M285" s="488"/>
      <c r="N285" s="488"/>
      <c r="O285" s="482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  <c r="AA285" s="483"/>
      <c r="AB285" s="483"/>
      <c r="AC285" s="483"/>
      <c r="AD285" s="483"/>
      <c r="AE285" s="483"/>
      <c r="AF285" s="483"/>
      <c r="AG285" s="483"/>
      <c r="AH285" s="483"/>
      <c r="AI285" s="483"/>
      <c r="AJ285" s="483"/>
      <c r="AK285" s="483"/>
      <c r="AL285" s="483"/>
      <c r="AM285" s="483"/>
      <c r="AN285" s="483"/>
      <c r="AO285" s="483"/>
      <c r="AP285" s="483"/>
      <c r="AQ285" s="483"/>
      <c r="AR285" s="483"/>
      <c r="AS285" s="483"/>
      <c r="AT285" s="483"/>
      <c r="AU285" s="483"/>
      <c r="AV285" s="483"/>
      <c r="AW285" s="483"/>
      <c r="AX285" s="483"/>
      <c r="AY285" s="483"/>
      <c r="AZ285" s="483"/>
      <c r="BA285" s="483"/>
      <c r="BB285" s="483"/>
      <c r="BC285" s="483"/>
      <c r="BD285" s="483"/>
      <c r="BE285" s="483"/>
      <c r="BF285" s="483"/>
      <c r="BG285" s="483"/>
      <c r="BH285" s="483"/>
      <c r="BI285" s="483"/>
      <c r="BJ285" s="483"/>
      <c r="BK285" s="483"/>
      <c r="BL285" s="483"/>
      <c r="BM285" s="483"/>
      <c r="BN285" s="483"/>
      <c r="BO285" s="483"/>
      <c r="BP285" s="483"/>
      <c r="BQ285" s="483"/>
      <c r="BR285" s="483"/>
      <c r="BS285" s="483"/>
      <c r="BT285" s="483"/>
      <c r="BU285" s="483"/>
      <c r="BV285" s="483"/>
      <c r="BW285" s="483"/>
      <c r="BX285" s="483"/>
      <c r="BY285" s="483"/>
      <c r="BZ285" s="483"/>
      <c r="CA285" s="483"/>
      <c r="CB285" s="483"/>
      <c r="CC285" s="483"/>
      <c r="CD285" s="483"/>
      <c r="CE285" s="483"/>
      <c r="CF285" s="483"/>
      <c r="CG285" s="483"/>
      <c r="CH285" s="483"/>
      <c r="CI285" s="483"/>
      <c r="CJ285" s="483"/>
      <c r="CK285" s="483"/>
      <c r="CL285" s="483"/>
      <c r="CM285" s="483"/>
      <c r="CN285" s="483"/>
      <c r="CO285" s="483"/>
      <c r="CP285" s="483"/>
      <c r="CQ285" s="483"/>
      <c r="CR285" s="483"/>
      <c r="CS285" s="483"/>
      <c r="CT285" s="483"/>
      <c r="CU285" s="483"/>
      <c r="CV285" s="483"/>
      <c r="CW285" s="483"/>
      <c r="CX285" s="483"/>
      <c r="CY285" s="483"/>
      <c r="CZ285" s="483"/>
      <c r="DA285" s="483"/>
      <c r="DB285" s="483"/>
      <c r="DC285" s="483"/>
      <c r="DD285" s="483"/>
      <c r="DE285" s="483"/>
      <c r="DF285" s="483"/>
      <c r="DG285" s="483"/>
      <c r="DH285" s="483"/>
      <c r="DI285" s="483"/>
      <c r="DJ285" s="483"/>
      <c r="DK285" s="483"/>
      <c r="DL285" s="483"/>
      <c r="DM285" s="483"/>
      <c r="DN285" s="483"/>
      <c r="DO285" s="483"/>
      <c r="DP285" s="483"/>
      <c r="DQ285" s="483"/>
      <c r="DR285" s="483"/>
      <c r="DS285" s="483"/>
      <c r="DT285" s="483"/>
      <c r="DU285" s="483"/>
      <c r="DV285" s="483"/>
      <c r="DW285" s="483"/>
      <c r="DX285" s="483"/>
      <c r="DY285" s="483"/>
      <c r="DZ285" s="483"/>
      <c r="IS285" s="483"/>
      <c r="IT285" s="483"/>
      <c r="IU285" s="483"/>
      <c r="IV285" s="483"/>
      <c r="IW285" s="483"/>
      <c r="IX285" s="483"/>
      <c r="IY285" s="483"/>
      <c r="IZ285" s="483"/>
      <c r="JA285" s="483"/>
      <c r="JB285" s="483"/>
    </row>
    <row r="286" spans="1:262" s="484" customFormat="1" x14ac:dyDescent="0.2">
      <c r="A286" s="474" t="s">
        <v>736</v>
      </c>
      <c r="B286" s="486"/>
      <c r="C286" s="476" t="s">
        <v>97</v>
      </c>
      <c r="D286" s="477">
        <v>51</v>
      </c>
      <c r="E286" s="475" t="s">
        <v>23</v>
      </c>
      <c r="F286" s="475" t="s">
        <v>201</v>
      </c>
      <c r="G286" s="478">
        <v>1</v>
      </c>
      <c r="H286" s="478">
        <v>1</v>
      </c>
      <c r="I286" s="479">
        <v>3.5</v>
      </c>
      <c r="J286" s="573" t="s">
        <v>737</v>
      </c>
      <c r="K286" s="573"/>
      <c r="L286" s="573"/>
      <c r="M286" s="573"/>
      <c r="N286" s="573"/>
      <c r="O286" s="482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  <c r="AA286" s="483"/>
      <c r="AB286" s="483"/>
      <c r="AC286" s="483"/>
      <c r="AD286" s="483"/>
      <c r="AE286" s="483"/>
      <c r="AF286" s="483"/>
      <c r="AG286" s="483"/>
      <c r="AH286" s="483"/>
      <c r="AI286" s="483"/>
      <c r="AJ286" s="483"/>
      <c r="AK286" s="483"/>
      <c r="AL286" s="483"/>
      <c r="AM286" s="483"/>
      <c r="AN286" s="483"/>
      <c r="AO286" s="483"/>
      <c r="AP286" s="483"/>
      <c r="AQ286" s="483"/>
      <c r="AR286" s="483"/>
      <c r="AS286" s="483"/>
      <c r="AT286" s="483"/>
      <c r="AU286" s="483"/>
      <c r="AV286" s="483"/>
      <c r="AW286" s="483"/>
      <c r="AX286" s="483"/>
      <c r="AY286" s="483"/>
      <c r="AZ286" s="483"/>
      <c r="BA286" s="483"/>
      <c r="BB286" s="483"/>
      <c r="BC286" s="483"/>
      <c r="BD286" s="483"/>
      <c r="BE286" s="483"/>
      <c r="BF286" s="483"/>
      <c r="BG286" s="483"/>
      <c r="BH286" s="483"/>
      <c r="BI286" s="483"/>
      <c r="BJ286" s="483"/>
      <c r="BK286" s="483"/>
      <c r="BL286" s="483"/>
      <c r="BM286" s="483"/>
      <c r="BN286" s="483"/>
      <c r="BO286" s="483"/>
      <c r="BP286" s="483"/>
      <c r="BQ286" s="483"/>
      <c r="BR286" s="483"/>
      <c r="BS286" s="483"/>
      <c r="BT286" s="483"/>
      <c r="BU286" s="483"/>
      <c r="BV286" s="483"/>
      <c r="BW286" s="483"/>
      <c r="BX286" s="483"/>
      <c r="BY286" s="483"/>
      <c r="BZ286" s="483"/>
      <c r="CA286" s="483"/>
      <c r="CB286" s="483"/>
      <c r="CC286" s="483"/>
      <c r="CD286" s="483"/>
      <c r="CE286" s="483"/>
      <c r="CF286" s="483"/>
      <c r="CG286" s="483"/>
      <c r="CH286" s="483"/>
      <c r="CI286" s="483"/>
      <c r="CJ286" s="483"/>
      <c r="CK286" s="483"/>
      <c r="CL286" s="483"/>
      <c r="CM286" s="483"/>
      <c r="CN286" s="483"/>
      <c r="CO286" s="483"/>
      <c r="CP286" s="483"/>
      <c r="CQ286" s="483"/>
      <c r="CR286" s="483"/>
      <c r="CS286" s="483"/>
      <c r="CT286" s="483"/>
      <c r="CU286" s="483"/>
      <c r="CV286" s="483"/>
      <c r="CW286" s="483"/>
      <c r="CX286" s="483"/>
      <c r="CY286" s="483"/>
      <c r="CZ286" s="483"/>
      <c r="DA286" s="483"/>
      <c r="DB286" s="483"/>
      <c r="DC286" s="483"/>
      <c r="DD286" s="483"/>
      <c r="DE286" s="483"/>
      <c r="DF286" s="483"/>
      <c r="DG286" s="483"/>
      <c r="DH286" s="483"/>
      <c r="DI286" s="483"/>
      <c r="DJ286" s="483"/>
      <c r="DK286" s="483"/>
      <c r="DL286" s="483"/>
      <c r="DM286" s="483"/>
      <c r="DN286" s="483"/>
      <c r="DO286" s="483"/>
      <c r="DP286" s="483"/>
      <c r="DQ286" s="483"/>
      <c r="DR286" s="483"/>
      <c r="DS286" s="483"/>
      <c r="DT286" s="483"/>
      <c r="DU286" s="483"/>
      <c r="DV286" s="483"/>
      <c r="DW286" s="483"/>
      <c r="DX286" s="483"/>
      <c r="DY286" s="483"/>
      <c r="DZ286" s="483"/>
      <c r="IS286" s="483"/>
      <c r="IT286" s="483"/>
      <c r="IU286" s="483"/>
      <c r="IV286" s="483"/>
      <c r="IW286" s="483"/>
      <c r="IX286" s="483"/>
      <c r="IY286" s="483"/>
      <c r="IZ286" s="483"/>
      <c r="JA286" s="483"/>
      <c r="JB286" s="483"/>
    </row>
    <row r="287" spans="1:262" s="484" customFormat="1" ht="25.5" x14ac:dyDescent="0.2">
      <c r="A287" s="487" t="s">
        <v>738</v>
      </c>
      <c r="B287" s="486"/>
      <c r="C287" s="475" t="s">
        <v>97</v>
      </c>
      <c r="D287" s="477">
        <v>51</v>
      </c>
      <c r="E287" s="475" t="s">
        <v>23</v>
      </c>
      <c r="F287" s="475" t="s">
        <v>201</v>
      </c>
      <c r="G287" s="478">
        <v>1</v>
      </c>
      <c r="H287" s="478">
        <v>1</v>
      </c>
      <c r="I287" s="479">
        <v>3.5</v>
      </c>
      <c r="J287" s="573" t="s">
        <v>739</v>
      </c>
      <c r="K287" s="573"/>
      <c r="L287" s="573"/>
      <c r="M287" s="573"/>
      <c r="N287" s="573"/>
      <c r="O287" s="482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  <c r="AA287" s="483"/>
      <c r="AB287" s="483"/>
      <c r="AC287" s="483"/>
      <c r="AD287" s="483"/>
      <c r="AE287" s="483"/>
      <c r="AF287" s="483"/>
      <c r="AG287" s="483"/>
      <c r="AH287" s="483"/>
      <c r="AI287" s="483"/>
      <c r="AJ287" s="483"/>
      <c r="AK287" s="483"/>
      <c r="AL287" s="483"/>
      <c r="AM287" s="483"/>
      <c r="AN287" s="483"/>
      <c r="AO287" s="483"/>
      <c r="AP287" s="483"/>
      <c r="AQ287" s="483"/>
      <c r="AR287" s="483"/>
      <c r="AS287" s="483"/>
      <c r="AT287" s="483"/>
      <c r="AU287" s="483"/>
      <c r="AV287" s="483"/>
      <c r="AW287" s="483"/>
      <c r="AX287" s="483"/>
      <c r="AY287" s="483"/>
      <c r="AZ287" s="483"/>
      <c r="BA287" s="483"/>
      <c r="BB287" s="483"/>
      <c r="BC287" s="483"/>
      <c r="BD287" s="483"/>
      <c r="BE287" s="483"/>
      <c r="BF287" s="483"/>
      <c r="BG287" s="483"/>
      <c r="BH287" s="483"/>
      <c r="BI287" s="483"/>
      <c r="BJ287" s="483"/>
      <c r="BK287" s="483"/>
      <c r="BL287" s="483"/>
      <c r="BM287" s="483"/>
      <c r="BN287" s="483"/>
      <c r="BO287" s="483"/>
      <c r="BP287" s="483"/>
      <c r="BQ287" s="483"/>
      <c r="BR287" s="483"/>
      <c r="BS287" s="483"/>
      <c r="BT287" s="483"/>
      <c r="BU287" s="483"/>
      <c r="BV287" s="483"/>
      <c r="BW287" s="483"/>
      <c r="BX287" s="483"/>
      <c r="BY287" s="483"/>
      <c r="BZ287" s="483"/>
      <c r="CA287" s="483"/>
      <c r="CB287" s="483"/>
      <c r="CC287" s="483"/>
      <c r="CD287" s="483"/>
      <c r="CE287" s="483"/>
      <c r="CF287" s="483"/>
      <c r="CG287" s="483"/>
      <c r="CH287" s="483"/>
      <c r="CI287" s="483"/>
      <c r="CJ287" s="483"/>
      <c r="CK287" s="483"/>
      <c r="CL287" s="483"/>
      <c r="CM287" s="483"/>
      <c r="CN287" s="483"/>
      <c r="CO287" s="483"/>
      <c r="CP287" s="483"/>
      <c r="CQ287" s="483"/>
      <c r="CR287" s="483"/>
      <c r="CS287" s="483"/>
      <c r="CT287" s="483"/>
      <c r="CU287" s="483"/>
      <c r="CV287" s="483"/>
      <c r="CW287" s="483"/>
      <c r="CX287" s="483"/>
      <c r="CY287" s="483"/>
      <c r="CZ287" s="483"/>
      <c r="DA287" s="483"/>
      <c r="DB287" s="483"/>
      <c r="DC287" s="483"/>
      <c r="DD287" s="483"/>
      <c r="DE287" s="483"/>
      <c r="DF287" s="483"/>
      <c r="DG287" s="483"/>
      <c r="DH287" s="483"/>
      <c r="DI287" s="483"/>
      <c r="DJ287" s="483"/>
      <c r="DK287" s="483"/>
      <c r="DL287" s="483"/>
      <c r="DM287" s="483"/>
      <c r="DN287" s="483"/>
      <c r="DO287" s="483"/>
      <c r="DP287" s="483"/>
      <c r="DQ287" s="483"/>
      <c r="DR287" s="483"/>
      <c r="DS287" s="483"/>
      <c r="DT287" s="483"/>
      <c r="DU287" s="483"/>
      <c r="DV287" s="483"/>
      <c r="DW287" s="483"/>
      <c r="DX287" s="483"/>
      <c r="DY287" s="483"/>
      <c r="DZ287" s="483"/>
      <c r="IS287" s="483"/>
      <c r="IT287" s="483"/>
      <c r="IU287" s="483"/>
      <c r="IV287" s="483"/>
      <c r="IW287" s="483"/>
      <c r="IX287" s="483"/>
      <c r="IY287" s="483"/>
      <c r="IZ287" s="483"/>
      <c r="JA287" s="483"/>
      <c r="JB287" s="483"/>
    </row>
    <row r="288" spans="1:262" s="484" customFormat="1" x14ac:dyDescent="0.2">
      <c r="A288" s="487" t="s">
        <v>740</v>
      </c>
      <c r="B288" s="486"/>
      <c r="C288" s="475" t="s">
        <v>77</v>
      </c>
      <c r="D288" s="477">
        <v>68</v>
      </c>
      <c r="E288" s="475" t="s">
        <v>23</v>
      </c>
      <c r="F288" s="475"/>
      <c r="G288" s="478">
        <v>2</v>
      </c>
      <c r="H288" s="478"/>
      <c r="I288" s="479">
        <v>4</v>
      </c>
      <c r="J288" s="489" t="s">
        <v>741</v>
      </c>
      <c r="K288" s="489"/>
      <c r="L288" s="489"/>
      <c r="M288" s="489"/>
      <c r="N288" s="489"/>
      <c r="O288" s="482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  <c r="AA288" s="483"/>
      <c r="AB288" s="483"/>
      <c r="AC288" s="483"/>
      <c r="AD288" s="483"/>
      <c r="AE288" s="483"/>
      <c r="AF288" s="483"/>
      <c r="AG288" s="483"/>
      <c r="AH288" s="483"/>
      <c r="AI288" s="483"/>
      <c r="AJ288" s="483"/>
      <c r="AK288" s="483"/>
      <c r="AL288" s="483"/>
      <c r="AM288" s="483"/>
      <c r="AN288" s="483"/>
      <c r="AO288" s="483"/>
      <c r="AP288" s="483"/>
      <c r="AQ288" s="483"/>
      <c r="AR288" s="483"/>
      <c r="AS288" s="483"/>
      <c r="AT288" s="483"/>
      <c r="AU288" s="483"/>
      <c r="AV288" s="483"/>
      <c r="AW288" s="483"/>
      <c r="AX288" s="483"/>
      <c r="AY288" s="483"/>
      <c r="AZ288" s="483"/>
      <c r="BA288" s="483"/>
      <c r="BB288" s="483"/>
      <c r="BC288" s="483"/>
      <c r="BD288" s="483"/>
      <c r="BE288" s="483"/>
      <c r="BF288" s="483"/>
      <c r="BG288" s="483"/>
      <c r="BH288" s="483"/>
      <c r="BI288" s="483"/>
      <c r="BJ288" s="483"/>
      <c r="BK288" s="483"/>
      <c r="BL288" s="483"/>
      <c r="BM288" s="483"/>
      <c r="BN288" s="483"/>
      <c r="BO288" s="483"/>
      <c r="BP288" s="483"/>
      <c r="BQ288" s="483"/>
      <c r="BR288" s="483"/>
      <c r="BS288" s="483"/>
      <c r="BT288" s="483"/>
      <c r="BU288" s="483"/>
      <c r="BV288" s="483"/>
      <c r="BW288" s="483"/>
      <c r="BX288" s="483"/>
      <c r="BY288" s="483"/>
      <c r="BZ288" s="483"/>
      <c r="CA288" s="483"/>
      <c r="CB288" s="483"/>
      <c r="CC288" s="483"/>
      <c r="CD288" s="483"/>
      <c r="CE288" s="483"/>
      <c r="CF288" s="483"/>
      <c r="CG288" s="483"/>
      <c r="CH288" s="483"/>
      <c r="CI288" s="483"/>
      <c r="CJ288" s="483"/>
      <c r="CK288" s="483"/>
      <c r="CL288" s="483"/>
      <c r="CM288" s="483"/>
      <c r="CN288" s="483"/>
      <c r="CO288" s="483"/>
      <c r="CP288" s="483"/>
      <c r="CQ288" s="483"/>
      <c r="CR288" s="483"/>
      <c r="CS288" s="483"/>
      <c r="CT288" s="483"/>
      <c r="CU288" s="483"/>
      <c r="CV288" s="483"/>
      <c r="CW288" s="483"/>
      <c r="CX288" s="483"/>
      <c r="CY288" s="483"/>
      <c r="CZ288" s="483"/>
      <c r="DA288" s="483"/>
      <c r="DB288" s="483"/>
      <c r="DC288" s="483"/>
      <c r="DD288" s="483"/>
      <c r="DE288" s="483"/>
      <c r="DF288" s="483"/>
      <c r="DG288" s="483"/>
      <c r="DH288" s="483"/>
      <c r="DI288" s="483"/>
      <c r="DJ288" s="483"/>
      <c r="DK288" s="483"/>
      <c r="DL288" s="483"/>
      <c r="DM288" s="483"/>
      <c r="DN288" s="483"/>
      <c r="DO288" s="483"/>
      <c r="DP288" s="483"/>
      <c r="DQ288" s="483"/>
      <c r="DR288" s="483"/>
      <c r="DS288" s="483"/>
      <c r="DT288" s="483"/>
      <c r="DU288" s="483"/>
      <c r="DV288" s="483"/>
      <c r="DW288" s="483"/>
      <c r="DX288" s="483"/>
      <c r="DY288" s="483"/>
      <c r="DZ288" s="483"/>
      <c r="IS288" s="483"/>
      <c r="IT288" s="483"/>
      <c r="IU288" s="483"/>
      <c r="IV288" s="483"/>
      <c r="IW288" s="483"/>
      <c r="IX288" s="483"/>
      <c r="IY288" s="483"/>
      <c r="IZ288" s="483"/>
      <c r="JA288" s="483"/>
      <c r="JB288" s="483"/>
    </row>
    <row r="289" spans="1:262" s="484" customFormat="1" ht="12.75" customHeight="1" x14ac:dyDescent="0.2">
      <c r="A289" s="474" t="s">
        <v>742</v>
      </c>
      <c r="B289" s="475" t="s">
        <v>402</v>
      </c>
      <c r="C289" s="475" t="s">
        <v>77</v>
      </c>
      <c r="D289" s="477">
        <v>68</v>
      </c>
      <c r="E289" s="475" t="s">
        <v>23</v>
      </c>
      <c r="F289" s="475"/>
      <c r="G289" s="478">
        <v>2</v>
      </c>
      <c r="H289" s="478"/>
      <c r="I289" s="479">
        <v>4</v>
      </c>
      <c r="J289" s="574" t="s">
        <v>307</v>
      </c>
      <c r="K289" s="575"/>
      <c r="L289" s="575"/>
      <c r="M289" s="575"/>
      <c r="N289" s="575"/>
      <c r="O289" s="482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  <c r="AA289" s="483"/>
      <c r="AB289" s="483"/>
      <c r="AC289" s="483"/>
      <c r="AD289" s="483"/>
      <c r="AE289" s="483"/>
      <c r="AF289" s="483"/>
      <c r="AG289" s="483"/>
      <c r="AH289" s="483"/>
      <c r="AI289" s="483"/>
      <c r="AJ289" s="483"/>
      <c r="AK289" s="483"/>
      <c r="AL289" s="483"/>
      <c r="AM289" s="483"/>
      <c r="AN289" s="483"/>
      <c r="AO289" s="483"/>
      <c r="AP289" s="483"/>
      <c r="AQ289" s="483"/>
      <c r="AR289" s="483"/>
      <c r="AS289" s="483"/>
      <c r="AT289" s="483"/>
      <c r="AU289" s="483"/>
      <c r="AV289" s="483"/>
      <c r="AW289" s="483"/>
      <c r="AX289" s="483"/>
      <c r="AY289" s="483"/>
      <c r="AZ289" s="483"/>
      <c r="BA289" s="483"/>
      <c r="BB289" s="483"/>
      <c r="BC289" s="483"/>
      <c r="BD289" s="483"/>
      <c r="BE289" s="483"/>
      <c r="BF289" s="483"/>
      <c r="BG289" s="483"/>
      <c r="BH289" s="483"/>
      <c r="BI289" s="483"/>
      <c r="BJ289" s="483"/>
      <c r="BK289" s="483"/>
      <c r="BL289" s="483"/>
      <c r="BM289" s="483"/>
      <c r="BN289" s="483"/>
      <c r="BO289" s="483"/>
      <c r="BP289" s="483"/>
      <c r="BQ289" s="483"/>
      <c r="BR289" s="483"/>
      <c r="BS289" s="483"/>
      <c r="BT289" s="483"/>
      <c r="BU289" s="483"/>
      <c r="BV289" s="483"/>
      <c r="BW289" s="483"/>
      <c r="BX289" s="483"/>
      <c r="BY289" s="483"/>
      <c r="BZ289" s="483"/>
      <c r="CA289" s="483"/>
      <c r="CB289" s="483"/>
      <c r="CC289" s="483"/>
      <c r="CD289" s="483"/>
      <c r="CE289" s="483"/>
      <c r="CF289" s="483"/>
      <c r="CG289" s="483"/>
      <c r="CH289" s="483"/>
      <c r="CI289" s="483"/>
      <c r="CJ289" s="483"/>
      <c r="CK289" s="483"/>
      <c r="CL289" s="483"/>
      <c r="CM289" s="483"/>
      <c r="CN289" s="483"/>
      <c r="CO289" s="483"/>
      <c r="CP289" s="483"/>
      <c r="CQ289" s="483"/>
      <c r="CR289" s="483"/>
      <c r="CS289" s="483"/>
      <c r="CT289" s="483"/>
      <c r="CU289" s="483"/>
      <c r="CV289" s="483"/>
      <c r="CW289" s="483"/>
      <c r="CX289" s="483"/>
      <c r="CY289" s="483"/>
      <c r="CZ289" s="483"/>
      <c r="DA289" s="483"/>
      <c r="DB289" s="483"/>
      <c r="DC289" s="483"/>
      <c r="DD289" s="483"/>
      <c r="DE289" s="483"/>
      <c r="DF289" s="483"/>
      <c r="DG289" s="483"/>
      <c r="DH289" s="483"/>
      <c r="DI289" s="483"/>
      <c r="DJ289" s="483"/>
      <c r="DK289" s="483"/>
      <c r="DL289" s="483"/>
      <c r="DM289" s="483"/>
      <c r="DN289" s="483"/>
      <c r="DO289" s="483"/>
      <c r="DP289" s="483"/>
      <c r="DQ289" s="483"/>
      <c r="DR289" s="483"/>
      <c r="DS289" s="483"/>
      <c r="DT289" s="483"/>
      <c r="DU289" s="483"/>
      <c r="DV289" s="483"/>
      <c r="DW289" s="483"/>
      <c r="DX289" s="483"/>
      <c r="DY289" s="483"/>
      <c r="DZ289" s="483"/>
      <c r="IS289" s="483"/>
      <c r="IT289" s="483"/>
      <c r="IU289" s="483"/>
      <c r="IV289" s="483"/>
      <c r="IW289" s="483"/>
      <c r="IX289" s="483"/>
      <c r="IY289" s="483"/>
      <c r="IZ289" s="483"/>
      <c r="JA289" s="483"/>
      <c r="JB289" s="483"/>
    </row>
    <row r="290" spans="1:262" s="484" customFormat="1" ht="13.9" customHeight="1" x14ac:dyDescent="0.2">
      <c r="A290" s="474" t="s">
        <v>348</v>
      </c>
      <c r="B290" s="475" t="s">
        <v>694</v>
      </c>
      <c r="C290" s="475" t="s">
        <v>77</v>
      </c>
      <c r="D290" s="477">
        <v>68</v>
      </c>
      <c r="E290" s="475" t="s">
        <v>23</v>
      </c>
      <c r="F290" s="475"/>
      <c r="G290" s="478">
        <v>2</v>
      </c>
      <c r="H290" s="478"/>
      <c r="I290" s="479">
        <v>4</v>
      </c>
      <c r="J290" s="574" t="s">
        <v>743</v>
      </c>
      <c r="K290" s="575"/>
      <c r="L290" s="575"/>
      <c r="M290" s="575"/>
      <c r="N290" s="575"/>
      <c r="O290" s="482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  <c r="AA290" s="483"/>
      <c r="AB290" s="483"/>
      <c r="AC290" s="483"/>
      <c r="AD290" s="483"/>
      <c r="AE290" s="483"/>
      <c r="AF290" s="483"/>
      <c r="AG290" s="483"/>
      <c r="AH290" s="483"/>
      <c r="AI290" s="483"/>
      <c r="AJ290" s="483"/>
      <c r="AK290" s="483"/>
      <c r="AL290" s="483"/>
      <c r="AM290" s="483"/>
      <c r="AN290" s="483"/>
      <c r="AO290" s="483"/>
      <c r="AP290" s="483"/>
      <c r="AQ290" s="483"/>
      <c r="AR290" s="483"/>
      <c r="AS290" s="483"/>
      <c r="AT290" s="483"/>
      <c r="AU290" s="483"/>
      <c r="AV290" s="483"/>
      <c r="AW290" s="483"/>
      <c r="AX290" s="483"/>
      <c r="AY290" s="483"/>
      <c r="AZ290" s="483"/>
      <c r="BA290" s="483"/>
      <c r="BB290" s="483"/>
      <c r="BC290" s="483"/>
      <c r="BD290" s="483"/>
      <c r="BE290" s="483"/>
      <c r="BF290" s="483"/>
      <c r="BG290" s="483"/>
      <c r="BH290" s="483"/>
      <c r="BI290" s="483"/>
      <c r="BJ290" s="483"/>
      <c r="BK290" s="483"/>
      <c r="BL290" s="483"/>
      <c r="BM290" s="483"/>
      <c r="BN290" s="483"/>
      <c r="BO290" s="483"/>
      <c r="BP290" s="483"/>
      <c r="BQ290" s="483"/>
      <c r="BR290" s="483"/>
      <c r="BS290" s="483"/>
      <c r="BT290" s="483"/>
      <c r="BU290" s="483"/>
      <c r="BV290" s="483"/>
      <c r="BW290" s="483"/>
      <c r="BX290" s="483"/>
      <c r="BY290" s="483"/>
      <c r="BZ290" s="483"/>
      <c r="CA290" s="483"/>
      <c r="CB290" s="483"/>
      <c r="CC290" s="483"/>
      <c r="CD290" s="483"/>
      <c r="CE290" s="483"/>
      <c r="CF290" s="483"/>
      <c r="CG290" s="483"/>
      <c r="CH290" s="483"/>
      <c r="CI290" s="483"/>
      <c r="CJ290" s="483"/>
      <c r="CK290" s="483"/>
      <c r="CL290" s="483"/>
      <c r="CM290" s="483"/>
      <c r="CN290" s="483"/>
      <c r="CO290" s="483"/>
      <c r="CP290" s="483"/>
      <c r="CQ290" s="483"/>
      <c r="CR290" s="483"/>
      <c r="CS290" s="483"/>
      <c r="CT290" s="483"/>
      <c r="CU290" s="483"/>
      <c r="CV290" s="483"/>
      <c r="CW290" s="483"/>
      <c r="CX290" s="483"/>
      <c r="CY290" s="483"/>
      <c r="CZ290" s="483"/>
      <c r="DA290" s="483"/>
      <c r="DB290" s="483"/>
      <c r="DC290" s="483"/>
      <c r="DD290" s="483"/>
      <c r="DE290" s="483"/>
      <c r="DF290" s="483"/>
      <c r="DG290" s="483"/>
      <c r="DH290" s="483"/>
      <c r="DI290" s="483"/>
      <c r="DJ290" s="483"/>
      <c r="DK290" s="483"/>
      <c r="DL290" s="483"/>
      <c r="DM290" s="483"/>
      <c r="DN290" s="483"/>
      <c r="DO290" s="483"/>
      <c r="DP290" s="483"/>
      <c r="DQ290" s="483"/>
      <c r="DR290" s="483"/>
      <c r="DS290" s="483"/>
      <c r="DT290" s="483"/>
      <c r="DU290" s="483"/>
      <c r="DV290" s="483"/>
      <c r="DW290" s="483"/>
      <c r="DX290" s="483"/>
      <c r="DY290" s="483"/>
      <c r="DZ290" s="483"/>
      <c r="IS290" s="483"/>
      <c r="IT290" s="483"/>
      <c r="IU290" s="483"/>
      <c r="IV290" s="483"/>
      <c r="IW290" s="483"/>
      <c r="IX290" s="483"/>
      <c r="IY290" s="483"/>
      <c r="IZ290" s="483"/>
      <c r="JA290" s="483"/>
      <c r="JB290" s="483"/>
    </row>
    <row r="291" spans="1:262" s="484" customFormat="1" x14ac:dyDescent="0.2">
      <c r="A291" s="474" t="s">
        <v>744</v>
      </c>
      <c r="B291" s="475" t="s">
        <v>402</v>
      </c>
      <c r="C291" s="475" t="s">
        <v>77</v>
      </c>
      <c r="D291" s="477">
        <v>68</v>
      </c>
      <c r="E291" s="475" t="s">
        <v>23</v>
      </c>
      <c r="F291" s="475"/>
      <c r="G291" s="478">
        <v>2</v>
      </c>
      <c r="H291" s="478"/>
      <c r="I291" s="479">
        <v>4</v>
      </c>
      <c r="J291" s="574" t="s">
        <v>745</v>
      </c>
      <c r="K291" s="575"/>
      <c r="L291" s="575"/>
      <c r="M291" s="575"/>
      <c r="N291" s="575"/>
      <c r="O291" s="482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  <c r="AA291" s="483"/>
      <c r="AB291" s="483"/>
      <c r="AC291" s="483"/>
      <c r="AD291" s="483"/>
      <c r="AE291" s="483"/>
      <c r="AF291" s="483"/>
      <c r="AG291" s="483"/>
      <c r="AH291" s="483"/>
      <c r="AI291" s="483"/>
      <c r="AJ291" s="483"/>
      <c r="AK291" s="483"/>
      <c r="AL291" s="483"/>
      <c r="AM291" s="483"/>
      <c r="AN291" s="483"/>
      <c r="AO291" s="483"/>
      <c r="AP291" s="483"/>
      <c r="AQ291" s="483"/>
      <c r="AR291" s="483"/>
      <c r="AS291" s="483"/>
      <c r="AT291" s="483"/>
      <c r="AU291" s="483"/>
      <c r="AV291" s="483"/>
      <c r="AW291" s="483"/>
      <c r="AX291" s="483"/>
      <c r="AY291" s="483"/>
      <c r="AZ291" s="483"/>
      <c r="BA291" s="483"/>
      <c r="BB291" s="483"/>
      <c r="BC291" s="483"/>
      <c r="BD291" s="483"/>
      <c r="BE291" s="483"/>
      <c r="BF291" s="483"/>
      <c r="BG291" s="483"/>
      <c r="BH291" s="483"/>
      <c r="BI291" s="483"/>
      <c r="BJ291" s="483"/>
      <c r="BK291" s="483"/>
      <c r="BL291" s="483"/>
      <c r="BM291" s="483"/>
      <c r="BN291" s="483"/>
      <c r="BO291" s="483"/>
      <c r="BP291" s="483"/>
      <c r="BQ291" s="483"/>
      <c r="BR291" s="483"/>
      <c r="BS291" s="483"/>
      <c r="BT291" s="483"/>
      <c r="BU291" s="483"/>
      <c r="BV291" s="483"/>
      <c r="BW291" s="483"/>
      <c r="BX291" s="483"/>
      <c r="BY291" s="483"/>
      <c r="BZ291" s="483"/>
      <c r="CA291" s="483"/>
      <c r="CB291" s="483"/>
      <c r="CC291" s="483"/>
      <c r="CD291" s="483"/>
      <c r="CE291" s="483"/>
      <c r="CF291" s="483"/>
      <c r="CG291" s="483"/>
      <c r="CH291" s="483"/>
      <c r="CI291" s="483"/>
      <c r="CJ291" s="483"/>
      <c r="CK291" s="483"/>
      <c r="CL291" s="483"/>
      <c r="CM291" s="483"/>
      <c r="CN291" s="483"/>
      <c r="CO291" s="483"/>
      <c r="CP291" s="483"/>
      <c r="CQ291" s="483"/>
      <c r="CR291" s="483"/>
      <c r="CS291" s="483"/>
      <c r="CT291" s="483"/>
      <c r="CU291" s="483"/>
      <c r="CV291" s="483"/>
      <c r="CW291" s="483"/>
      <c r="CX291" s="483"/>
      <c r="CY291" s="483"/>
      <c r="CZ291" s="483"/>
      <c r="DA291" s="483"/>
      <c r="DB291" s="483"/>
      <c r="DC291" s="483"/>
      <c r="DD291" s="483"/>
      <c r="DE291" s="483"/>
      <c r="DF291" s="483"/>
      <c r="DG291" s="483"/>
      <c r="DH291" s="483"/>
      <c r="DI291" s="483"/>
      <c r="DJ291" s="483"/>
      <c r="DK291" s="483"/>
      <c r="DL291" s="483"/>
      <c r="DM291" s="483"/>
      <c r="DN291" s="483"/>
      <c r="DO291" s="483"/>
      <c r="DP291" s="483"/>
      <c r="DQ291" s="483"/>
      <c r="DR291" s="483"/>
      <c r="DS291" s="483"/>
      <c r="DT291" s="483"/>
      <c r="DU291" s="483"/>
      <c r="DV291" s="483"/>
      <c r="DW291" s="483"/>
      <c r="DX291" s="483"/>
      <c r="DY291" s="483"/>
      <c r="DZ291" s="483"/>
      <c r="IS291" s="483"/>
      <c r="IT291" s="483"/>
      <c r="IU291" s="483"/>
      <c r="IV291" s="483"/>
      <c r="IW291" s="483"/>
      <c r="IX291" s="483"/>
      <c r="IY291" s="483"/>
      <c r="IZ291" s="483"/>
      <c r="JA291" s="483"/>
      <c r="JB291" s="483"/>
    </row>
    <row r="292" spans="1:262" s="484" customFormat="1" x14ac:dyDescent="0.2">
      <c r="A292" s="474" t="s">
        <v>746</v>
      </c>
      <c r="B292" s="486" t="s">
        <v>402</v>
      </c>
      <c r="C292" s="476" t="s">
        <v>77</v>
      </c>
      <c r="D292" s="477">
        <v>51</v>
      </c>
      <c r="E292" s="475" t="s">
        <v>23</v>
      </c>
      <c r="F292" s="475" t="s">
        <v>201</v>
      </c>
      <c r="G292" s="478">
        <v>1</v>
      </c>
      <c r="H292" s="478">
        <v>1</v>
      </c>
      <c r="I292" s="479">
        <v>3.5</v>
      </c>
      <c r="J292" s="573" t="s">
        <v>747</v>
      </c>
      <c r="K292" s="573"/>
      <c r="L292" s="573"/>
      <c r="M292" s="573"/>
      <c r="N292" s="573"/>
      <c r="O292" s="482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  <c r="AA292" s="483"/>
      <c r="AB292" s="483"/>
      <c r="AC292" s="483"/>
      <c r="AD292" s="483"/>
      <c r="AE292" s="483"/>
      <c r="AF292" s="483"/>
      <c r="AG292" s="483"/>
      <c r="AH292" s="483"/>
      <c r="AI292" s="483"/>
      <c r="AJ292" s="483"/>
      <c r="AK292" s="483"/>
      <c r="AL292" s="483"/>
      <c r="AM292" s="483"/>
      <c r="AN292" s="483"/>
      <c r="AO292" s="483"/>
      <c r="AP292" s="483"/>
      <c r="AQ292" s="483"/>
      <c r="AR292" s="483"/>
      <c r="AS292" s="483"/>
      <c r="AT292" s="483"/>
      <c r="AU292" s="483"/>
      <c r="AV292" s="483"/>
      <c r="AW292" s="483"/>
      <c r="AX292" s="483"/>
      <c r="AY292" s="483"/>
      <c r="AZ292" s="483"/>
      <c r="BA292" s="483"/>
      <c r="BB292" s="483"/>
      <c r="BC292" s="483"/>
      <c r="BD292" s="483"/>
      <c r="BE292" s="483"/>
      <c r="BF292" s="483"/>
      <c r="BG292" s="483"/>
      <c r="BH292" s="483"/>
      <c r="BI292" s="483"/>
      <c r="BJ292" s="483"/>
      <c r="BK292" s="483"/>
      <c r="BL292" s="483"/>
      <c r="BM292" s="483"/>
      <c r="BN292" s="483"/>
      <c r="BO292" s="483"/>
      <c r="BP292" s="483"/>
      <c r="BQ292" s="483"/>
      <c r="BR292" s="483"/>
      <c r="BS292" s="483"/>
      <c r="BT292" s="483"/>
      <c r="BU292" s="483"/>
      <c r="BV292" s="483"/>
      <c r="BW292" s="483"/>
      <c r="BX292" s="483"/>
      <c r="BY292" s="483"/>
      <c r="BZ292" s="483"/>
      <c r="CA292" s="483"/>
      <c r="CB292" s="483"/>
      <c r="CC292" s="483"/>
      <c r="CD292" s="483"/>
      <c r="CE292" s="483"/>
      <c r="CF292" s="483"/>
      <c r="CG292" s="483"/>
      <c r="CH292" s="483"/>
      <c r="CI292" s="483"/>
      <c r="CJ292" s="483"/>
      <c r="CK292" s="483"/>
      <c r="CL292" s="483"/>
      <c r="CM292" s="483"/>
      <c r="CN292" s="483"/>
      <c r="CO292" s="483"/>
      <c r="CP292" s="483"/>
      <c r="CQ292" s="483"/>
      <c r="CR292" s="483"/>
      <c r="CS292" s="483"/>
      <c r="CT292" s="483"/>
      <c r="CU292" s="483"/>
      <c r="CV292" s="483"/>
      <c r="CW292" s="483"/>
      <c r="CX292" s="483"/>
      <c r="CY292" s="483"/>
      <c r="CZ292" s="483"/>
      <c r="DA292" s="483"/>
      <c r="DB292" s="483"/>
      <c r="DC292" s="483"/>
      <c r="DD292" s="483"/>
      <c r="DE292" s="483"/>
      <c r="DF292" s="483"/>
      <c r="DG292" s="483"/>
      <c r="DH292" s="483"/>
      <c r="DI292" s="483"/>
      <c r="DJ292" s="483"/>
      <c r="DK292" s="483"/>
      <c r="DL292" s="483"/>
      <c r="DM292" s="483"/>
      <c r="DN292" s="483"/>
      <c r="DO292" s="483"/>
      <c r="DP292" s="483"/>
      <c r="DQ292" s="483"/>
      <c r="DR292" s="483"/>
      <c r="DS292" s="483"/>
      <c r="DT292" s="483"/>
      <c r="DU292" s="483"/>
      <c r="DV292" s="483"/>
      <c r="DW292" s="483"/>
      <c r="DX292" s="483"/>
      <c r="DY292" s="483"/>
      <c r="DZ292" s="483"/>
      <c r="IS292" s="483"/>
      <c r="IT292" s="483"/>
      <c r="IU292" s="483"/>
      <c r="IV292" s="483"/>
      <c r="IW292" s="483"/>
      <c r="IX292" s="483"/>
      <c r="IY292" s="483"/>
      <c r="IZ292" s="483"/>
      <c r="JA292" s="483"/>
      <c r="JB292" s="483"/>
    </row>
    <row r="293" spans="1:262" s="484" customFormat="1" x14ac:dyDescent="0.2">
      <c r="A293" s="474" t="s">
        <v>748</v>
      </c>
      <c r="B293" s="486" t="s">
        <v>402</v>
      </c>
      <c r="C293" s="476" t="s">
        <v>77</v>
      </c>
      <c r="D293" s="477">
        <v>51</v>
      </c>
      <c r="E293" s="475" t="s">
        <v>23</v>
      </c>
      <c r="F293" s="475" t="s">
        <v>201</v>
      </c>
      <c r="G293" s="478">
        <v>1</v>
      </c>
      <c r="H293" s="478">
        <v>1</v>
      </c>
      <c r="I293" s="479">
        <v>3.5</v>
      </c>
      <c r="J293" s="573" t="s">
        <v>747</v>
      </c>
      <c r="K293" s="573"/>
      <c r="L293" s="573"/>
      <c r="M293" s="573"/>
      <c r="N293" s="573"/>
      <c r="O293" s="482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  <c r="AA293" s="483"/>
      <c r="AB293" s="483"/>
      <c r="AC293" s="483"/>
      <c r="AD293" s="483"/>
      <c r="AE293" s="483"/>
      <c r="AF293" s="483"/>
      <c r="AG293" s="483"/>
      <c r="AH293" s="483"/>
      <c r="AI293" s="483"/>
      <c r="AJ293" s="483"/>
      <c r="AK293" s="483"/>
      <c r="AL293" s="483"/>
      <c r="AM293" s="483"/>
      <c r="AN293" s="483"/>
      <c r="AO293" s="483"/>
      <c r="AP293" s="483"/>
      <c r="AQ293" s="483"/>
      <c r="AR293" s="483"/>
      <c r="AS293" s="483"/>
      <c r="AT293" s="483"/>
      <c r="AU293" s="483"/>
      <c r="AV293" s="483"/>
      <c r="AW293" s="483"/>
      <c r="AX293" s="483"/>
      <c r="AY293" s="483"/>
      <c r="AZ293" s="483"/>
      <c r="BA293" s="483"/>
      <c r="BB293" s="483"/>
      <c r="BC293" s="483"/>
      <c r="BD293" s="483"/>
      <c r="BE293" s="483"/>
      <c r="BF293" s="483"/>
      <c r="BG293" s="483"/>
      <c r="BH293" s="483"/>
      <c r="BI293" s="483"/>
      <c r="BJ293" s="483"/>
      <c r="BK293" s="483"/>
      <c r="BL293" s="483"/>
      <c r="BM293" s="483"/>
      <c r="BN293" s="483"/>
      <c r="BO293" s="483"/>
      <c r="BP293" s="483"/>
      <c r="BQ293" s="483"/>
      <c r="BR293" s="483"/>
      <c r="BS293" s="483"/>
      <c r="BT293" s="483"/>
      <c r="BU293" s="483"/>
      <c r="BV293" s="483"/>
      <c r="BW293" s="483"/>
      <c r="BX293" s="483"/>
      <c r="BY293" s="483"/>
      <c r="BZ293" s="483"/>
      <c r="CA293" s="483"/>
      <c r="CB293" s="483"/>
      <c r="CC293" s="483"/>
      <c r="CD293" s="483"/>
      <c r="CE293" s="483"/>
      <c r="CF293" s="483"/>
      <c r="CG293" s="483"/>
      <c r="CH293" s="483"/>
      <c r="CI293" s="483"/>
      <c r="CJ293" s="483"/>
      <c r="CK293" s="483"/>
      <c r="CL293" s="483"/>
      <c r="CM293" s="483"/>
      <c r="CN293" s="483"/>
      <c r="CO293" s="483"/>
      <c r="CP293" s="483"/>
      <c r="CQ293" s="483"/>
      <c r="CR293" s="483"/>
      <c r="CS293" s="483"/>
      <c r="CT293" s="483"/>
      <c r="CU293" s="483"/>
      <c r="CV293" s="483"/>
      <c r="CW293" s="483"/>
      <c r="CX293" s="483"/>
      <c r="CY293" s="483"/>
      <c r="CZ293" s="483"/>
      <c r="DA293" s="483"/>
      <c r="DB293" s="483"/>
      <c r="DC293" s="483"/>
      <c r="DD293" s="483"/>
      <c r="DE293" s="483"/>
      <c r="DF293" s="483"/>
      <c r="DG293" s="483"/>
      <c r="DH293" s="483"/>
      <c r="DI293" s="483"/>
      <c r="DJ293" s="483"/>
      <c r="DK293" s="483"/>
      <c r="DL293" s="483"/>
      <c r="DM293" s="483"/>
      <c r="DN293" s="483"/>
      <c r="DO293" s="483"/>
      <c r="DP293" s="483"/>
      <c r="DQ293" s="483"/>
      <c r="DR293" s="483"/>
      <c r="DS293" s="483"/>
      <c r="DT293" s="483"/>
      <c r="DU293" s="483"/>
      <c r="DV293" s="483"/>
      <c r="DW293" s="483"/>
      <c r="DX293" s="483"/>
      <c r="DY293" s="483"/>
      <c r="DZ293" s="483"/>
      <c r="IS293" s="483"/>
      <c r="IT293" s="483"/>
      <c r="IU293" s="483"/>
      <c r="IV293" s="483"/>
      <c r="IW293" s="483"/>
      <c r="IX293" s="483"/>
      <c r="IY293" s="483"/>
      <c r="IZ293" s="483"/>
      <c r="JA293" s="483"/>
      <c r="JB293" s="483"/>
    </row>
    <row r="294" spans="1:262" s="484" customFormat="1" x14ac:dyDescent="0.2">
      <c r="A294" s="474" t="s">
        <v>749</v>
      </c>
      <c r="B294" s="486" t="s">
        <v>402</v>
      </c>
      <c r="C294" s="476" t="s">
        <v>77</v>
      </c>
      <c r="D294" s="477">
        <v>51</v>
      </c>
      <c r="E294" s="475" t="s">
        <v>23</v>
      </c>
      <c r="F294" s="475" t="s">
        <v>201</v>
      </c>
      <c r="G294" s="478">
        <v>1</v>
      </c>
      <c r="H294" s="478">
        <v>1</v>
      </c>
      <c r="I294" s="479">
        <v>3.5</v>
      </c>
      <c r="J294" s="489" t="s">
        <v>750</v>
      </c>
      <c r="K294" s="489"/>
      <c r="L294" s="489"/>
      <c r="M294" s="489"/>
      <c r="N294" s="489"/>
      <c r="O294" s="482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  <c r="AA294" s="483"/>
      <c r="AB294" s="483"/>
      <c r="AC294" s="483"/>
      <c r="AD294" s="483"/>
      <c r="AE294" s="483"/>
      <c r="AF294" s="483"/>
      <c r="AG294" s="483"/>
      <c r="AH294" s="483"/>
      <c r="AI294" s="483"/>
      <c r="AJ294" s="483"/>
      <c r="AK294" s="483"/>
      <c r="AL294" s="483"/>
      <c r="AM294" s="483"/>
      <c r="AN294" s="483"/>
      <c r="AO294" s="483"/>
      <c r="AP294" s="483"/>
      <c r="AQ294" s="483"/>
      <c r="AR294" s="483"/>
      <c r="AS294" s="483"/>
      <c r="AT294" s="483"/>
      <c r="AU294" s="483"/>
      <c r="AV294" s="483"/>
      <c r="AW294" s="483"/>
      <c r="AX294" s="483"/>
      <c r="AY294" s="483"/>
      <c r="AZ294" s="483"/>
      <c r="BA294" s="483"/>
      <c r="BB294" s="483"/>
      <c r="BC294" s="483"/>
      <c r="BD294" s="483"/>
      <c r="BE294" s="483"/>
      <c r="BF294" s="483"/>
      <c r="BG294" s="483"/>
      <c r="BH294" s="483"/>
      <c r="BI294" s="483"/>
      <c r="BJ294" s="483"/>
      <c r="BK294" s="483"/>
      <c r="BL294" s="483"/>
      <c r="BM294" s="483"/>
      <c r="BN294" s="483"/>
      <c r="BO294" s="483"/>
      <c r="BP294" s="483"/>
      <c r="BQ294" s="483"/>
      <c r="BR294" s="483"/>
      <c r="BS294" s="483"/>
      <c r="BT294" s="483"/>
      <c r="BU294" s="483"/>
      <c r="BV294" s="483"/>
      <c r="BW294" s="483"/>
      <c r="BX294" s="483"/>
      <c r="BY294" s="483"/>
      <c r="BZ294" s="483"/>
      <c r="CA294" s="483"/>
      <c r="CB294" s="483"/>
      <c r="CC294" s="483"/>
      <c r="CD294" s="483"/>
      <c r="CE294" s="483"/>
      <c r="CF294" s="483"/>
      <c r="CG294" s="483"/>
      <c r="CH294" s="483"/>
      <c r="CI294" s="483"/>
      <c r="CJ294" s="483"/>
      <c r="CK294" s="483"/>
      <c r="CL294" s="483"/>
      <c r="CM294" s="483"/>
      <c r="CN294" s="483"/>
      <c r="CO294" s="483"/>
      <c r="CP294" s="483"/>
      <c r="CQ294" s="483"/>
      <c r="CR294" s="483"/>
      <c r="CS294" s="483"/>
      <c r="CT294" s="483"/>
      <c r="CU294" s="483"/>
      <c r="CV294" s="483"/>
      <c r="CW294" s="483"/>
      <c r="CX294" s="483"/>
      <c r="CY294" s="483"/>
      <c r="CZ294" s="483"/>
      <c r="DA294" s="483"/>
      <c r="DB294" s="483"/>
      <c r="DC294" s="483"/>
      <c r="DD294" s="483"/>
      <c r="DE294" s="483"/>
      <c r="DF294" s="483"/>
      <c r="DG294" s="483"/>
      <c r="DH294" s="483"/>
      <c r="DI294" s="483"/>
      <c r="DJ294" s="483"/>
      <c r="DK294" s="483"/>
      <c r="DL294" s="483"/>
      <c r="DM294" s="483"/>
      <c r="DN294" s="483"/>
      <c r="DO294" s="483"/>
      <c r="DP294" s="483"/>
      <c r="DQ294" s="483"/>
      <c r="DR294" s="483"/>
      <c r="DS294" s="483"/>
      <c r="DT294" s="483"/>
      <c r="DU294" s="483"/>
      <c r="DV294" s="483"/>
      <c r="DW294" s="483"/>
      <c r="DX294" s="483"/>
      <c r="DY294" s="483"/>
      <c r="DZ294" s="483"/>
      <c r="IS294" s="483"/>
      <c r="IT294" s="483"/>
      <c r="IU294" s="483"/>
      <c r="IV294" s="483"/>
      <c r="IW294" s="483"/>
      <c r="IX294" s="483"/>
      <c r="IY294" s="483"/>
      <c r="IZ294" s="483"/>
      <c r="JA294" s="483"/>
      <c r="JB294" s="483"/>
    </row>
    <row r="295" spans="1:262" s="484" customFormat="1" x14ac:dyDescent="0.2">
      <c r="A295" s="474" t="s">
        <v>751</v>
      </c>
      <c r="B295" s="486" t="s">
        <v>694</v>
      </c>
      <c r="C295" s="476" t="s">
        <v>77</v>
      </c>
      <c r="D295" s="477">
        <v>51</v>
      </c>
      <c r="E295" s="475" t="s">
        <v>23</v>
      </c>
      <c r="F295" s="475" t="s">
        <v>201</v>
      </c>
      <c r="G295" s="478">
        <v>1</v>
      </c>
      <c r="H295" s="478">
        <v>1</v>
      </c>
      <c r="I295" s="479">
        <v>3.5</v>
      </c>
      <c r="J295" s="489" t="s">
        <v>752</v>
      </c>
      <c r="K295" s="489"/>
      <c r="L295" s="489"/>
      <c r="M295" s="489"/>
      <c r="N295" s="489"/>
      <c r="O295" s="482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  <c r="AA295" s="483"/>
      <c r="AB295" s="483"/>
      <c r="AC295" s="483"/>
      <c r="AD295" s="483"/>
      <c r="AE295" s="483"/>
      <c r="AF295" s="483"/>
      <c r="AG295" s="483"/>
      <c r="AH295" s="483"/>
      <c r="AI295" s="483"/>
      <c r="AJ295" s="483"/>
      <c r="AK295" s="483"/>
      <c r="AL295" s="483"/>
      <c r="AM295" s="483"/>
      <c r="AN295" s="483"/>
      <c r="AO295" s="483"/>
      <c r="AP295" s="483"/>
      <c r="AQ295" s="483"/>
      <c r="AR295" s="483"/>
      <c r="AS295" s="483"/>
      <c r="AT295" s="483"/>
      <c r="AU295" s="483"/>
      <c r="AV295" s="483"/>
      <c r="AW295" s="483"/>
      <c r="AX295" s="483"/>
      <c r="AY295" s="483"/>
      <c r="AZ295" s="483"/>
      <c r="BA295" s="483"/>
      <c r="BB295" s="483"/>
      <c r="BC295" s="483"/>
      <c r="BD295" s="483"/>
      <c r="BE295" s="483"/>
      <c r="BF295" s="483"/>
      <c r="BG295" s="483"/>
      <c r="BH295" s="483"/>
      <c r="BI295" s="483"/>
      <c r="BJ295" s="483"/>
      <c r="BK295" s="483"/>
      <c r="BL295" s="483"/>
      <c r="BM295" s="483"/>
      <c r="BN295" s="483"/>
      <c r="BO295" s="483"/>
      <c r="BP295" s="483"/>
      <c r="BQ295" s="483"/>
      <c r="BR295" s="483"/>
      <c r="BS295" s="483"/>
      <c r="BT295" s="483"/>
      <c r="BU295" s="483"/>
      <c r="BV295" s="483"/>
      <c r="BW295" s="483"/>
      <c r="BX295" s="483"/>
      <c r="BY295" s="483"/>
      <c r="BZ295" s="483"/>
      <c r="CA295" s="483"/>
      <c r="CB295" s="483"/>
      <c r="CC295" s="483"/>
      <c r="CD295" s="483"/>
      <c r="CE295" s="483"/>
      <c r="CF295" s="483"/>
      <c r="CG295" s="483"/>
      <c r="CH295" s="483"/>
      <c r="CI295" s="483"/>
      <c r="CJ295" s="483"/>
      <c r="CK295" s="483"/>
      <c r="CL295" s="483"/>
      <c r="CM295" s="483"/>
      <c r="CN295" s="483"/>
      <c r="CO295" s="483"/>
      <c r="CP295" s="483"/>
      <c r="CQ295" s="483"/>
      <c r="CR295" s="483"/>
      <c r="CS295" s="483"/>
      <c r="CT295" s="483"/>
      <c r="CU295" s="483"/>
      <c r="CV295" s="483"/>
      <c r="CW295" s="483"/>
      <c r="CX295" s="483"/>
      <c r="CY295" s="483"/>
      <c r="CZ295" s="483"/>
      <c r="DA295" s="483"/>
      <c r="DB295" s="483"/>
      <c r="DC295" s="483"/>
      <c r="DD295" s="483"/>
      <c r="DE295" s="483"/>
      <c r="DF295" s="483"/>
      <c r="DG295" s="483"/>
      <c r="DH295" s="483"/>
      <c r="DI295" s="483"/>
      <c r="DJ295" s="483"/>
      <c r="DK295" s="483"/>
      <c r="DL295" s="483"/>
      <c r="DM295" s="483"/>
      <c r="DN295" s="483"/>
      <c r="DO295" s="483"/>
      <c r="DP295" s="483"/>
      <c r="DQ295" s="483"/>
      <c r="DR295" s="483"/>
      <c r="DS295" s="483"/>
      <c r="DT295" s="483"/>
      <c r="DU295" s="483"/>
      <c r="DV295" s="483"/>
      <c r="DW295" s="483"/>
      <c r="DX295" s="483"/>
      <c r="DY295" s="483"/>
      <c r="DZ295" s="483"/>
      <c r="IS295" s="483"/>
      <c r="IT295" s="483"/>
      <c r="IU295" s="483"/>
      <c r="IV295" s="483"/>
      <c r="IW295" s="483"/>
      <c r="IX295" s="483"/>
      <c r="IY295" s="483"/>
      <c r="IZ295" s="483"/>
      <c r="JA295" s="483"/>
      <c r="JB295" s="483"/>
    </row>
    <row r="296" spans="1:262" s="484" customFormat="1" ht="27.6" customHeight="1" x14ac:dyDescent="0.2">
      <c r="A296" s="474" t="s">
        <v>753</v>
      </c>
      <c r="B296" s="486" t="s">
        <v>694</v>
      </c>
      <c r="C296" s="476" t="s">
        <v>77</v>
      </c>
      <c r="D296" s="477">
        <v>51</v>
      </c>
      <c r="E296" s="475" t="s">
        <v>23</v>
      </c>
      <c r="F296" s="475" t="s">
        <v>201</v>
      </c>
      <c r="G296" s="478">
        <v>1</v>
      </c>
      <c r="H296" s="478">
        <v>1</v>
      </c>
      <c r="I296" s="479">
        <v>3.5</v>
      </c>
      <c r="J296" s="489" t="s">
        <v>754</v>
      </c>
      <c r="K296" s="489"/>
      <c r="L296" s="489"/>
      <c r="M296" s="489"/>
      <c r="N296" s="489"/>
      <c r="O296" s="482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  <c r="AA296" s="483"/>
      <c r="AB296" s="483"/>
      <c r="AC296" s="483"/>
      <c r="AD296" s="483"/>
      <c r="AE296" s="483"/>
      <c r="AF296" s="483"/>
      <c r="AG296" s="483"/>
      <c r="AH296" s="483"/>
      <c r="AI296" s="483"/>
      <c r="AJ296" s="483"/>
      <c r="AK296" s="483"/>
      <c r="AL296" s="483"/>
      <c r="AM296" s="483"/>
      <c r="AN296" s="483"/>
      <c r="AO296" s="483"/>
      <c r="AP296" s="483"/>
      <c r="AQ296" s="483"/>
      <c r="AR296" s="483"/>
      <c r="AS296" s="483"/>
      <c r="AT296" s="483"/>
      <c r="AU296" s="483"/>
      <c r="AV296" s="483"/>
      <c r="AW296" s="483"/>
      <c r="AX296" s="483"/>
      <c r="AY296" s="483"/>
      <c r="AZ296" s="483"/>
      <c r="BA296" s="483"/>
      <c r="BB296" s="483"/>
      <c r="BC296" s="483"/>
      <c r="BD296" s="483"/>
      <c r="BE296" s="483"/>
      <c r="BF296" s="483"/>
      <c r="BG296" s="483"/>
      <c r="BH296" s="483"/>
      <c r="BI296" s="483"/>
      <c r="BJ296" s="483"/>
      <c r="BK296" s="483"/>
      <c r="BL296" s="483"/>
      <c r="BM296" s="483"/>
      <c r="BN296" s="483"/>
      <c r="BO296" s="483"/>
      <c r="BP296" s="483"/>
      <c r="BQ296" s="483"/>
      <c r="BR296" s="483"/>
      <c r="BS296" s="483"/>
      <c r="BT296" s="483"/>
      <c r="BU296" s="483"/>
      <c r="BV296" s="483"/>
      <c r="BW296" s="483"/>
      <c r="BX296" s="483"/>
      <c r="BY296" s="483"/>
      <c r="BZ296" s="483"/>
      <c r="CA296" s="483"/>
      <c r="CB296" s="483"/>
      <c r="CC296" s="483"/>
      <c r="CD296" s="483"/>
      <c r="CE296" s="483"/>
      <c r="CF296" s="483"/>
      <c r="CG296" s="483"/>
      <c r="CH296" s="483"/>
      <c r="CI296" s="483"/>
      <c r="CJ296" s="483"/>
      <c r="CK296" s="483"/>
      <c r="CL296" s="483"/>
      <c r="CM296" s="483"/>
      <c r="CN296" s="483"/>
      <c r="CO296" s="483"/>
      <c r="CP296" s="483"/>
      <c r="CQ296" s="483"/>
      <c r="CR296" s="483"/>
      <c r="CS296" s="483"/>
      <c r="CT296" s="483"/>
      <c r="CU296" s="483"/>
      <c r="CV296" s="483"/>
      <c r="CW296" s="483"/>
      <c r="CX296" s="483"/>
      <c r="CY296" s="483"/>
      <c r="CZ296" s="483"/>
      <c r="DA296" s="483"/>
      <c r="DB296" s="483"/>
      <c r="DC296" s="483"/>
      <c r="DD296" s="483"/>
      <c r="DE296" s="483"/>
      <c r="DF296" s="483"/>
      <c r="DG296" s="483"/>
      <c r="DH296" s="483"/>
      <c r="DI296" s="483"/>
      <c r="DJ296" s="483"/>
      <c r="DK296" s="483"/>
      <c r="DL296" s="483"/>
      <c r="DM296" s="483"/>
      <c r="DN296" s="483"/>
      <c r="DO296" s="483"/>
      <c r="DP296" s="483"/>
      <c r="DQ296" s="483"/>
      <c r="DR296" s="483"/>
      <c r="DS296" s="483"/>
      <c r="DT296" s="483"/>
      <c r="DU296" s="483"/>
      <c r="DV296" s="483"/>
      <c r="DW296" s="483"/>
      <c r="DX296" s="483"/>
      <c r="DY296" s="483"/>
      <c r="DZ296" s="483"/>
      <c r="IS296" s="483"/>
      <c r="IT296" s="483"/>
      <c r="IU296" s="483"/>
      <c r="IV296" s="483"/>
      <c r="IW296" s="483"/>
      <c r="IX296" s="483"/>
      <c r="IY296" s="483"/>
      <c r="IZ296" s="483"/>
      <c r="JA296" s="483"/>
      <c r="JB296" s="483"/>
    </row>
    <row r="297" spans="1:262" s="484" customFormat="1" ht="15.6" customHeight="1" x14ac:dyDescent="0.2">
      <c r="A297" s="474" t="s">
        <v>755</v>
      </c>
      <c r="B297" s="476" t="s">
        <v>402</v>
      </c>
      <c r="C297" s="475" t="s">
        <v>64</v>
      </c>
      <c r="D297" s="477">
        <v>68</v>
      </c>
      <c r="E297" s="475" t="s">
        <v>79</v>
      </c>
      <c r="F297" s="475"/>
      <c r="G297" s="478">
        <v>2</v>
      </c>
      <c r="H297" s="478"/>
      <c r="I297" s="479">
        <v>4</v>
      </c>
      <c r="J297" s="570" t="s">
        <v>756</v>
      </c>
      <c r="K297" s="570"/>
      <c r="L297" s="570"/>
      <c r="M297" s="570"/>
      <c r="N297" s="570"/>
      <c r="O297" s="482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  <c r="AA297" s="483"/>
      <c r="AB297" s="483"/>
      <c r="AC297" s="483"/>
      <c r="AD297" s="483"/>
      <c r="AE297" s="483"/>
      <c r="AF297" s="483"/>
      <c r="AG297" s="483"/>
      <c r="AH297" s="483"/>
      <c r="AI297" s="483"/>
      <c r="AJ297" s="483"/>
      <c r="AK297" s="483"/>
      <c r="AL297" s="483"/>
      <c r="AM297" s="483"/>
      <c r="AN297" s="483"/>
      <c r="AO297" s="483"/>
      <c r="AP297" s="483"/>
      <c r="AQ297" s="483"/>
      <c r="AR297" s="483"/>
      <c r="AS297" s="483"/>
      <c r="AT297" s="483"/>
      <c r="AU297" s="483"/>
      <c r="AV297" s="483"/>
      <c r="AW297" s="483"/>
      <c r="AX297" s="483"/>
      <c r="AY297" s="483"/>
      <c r="AZ297" s="483"/>
      <c r="BA297" s="483"/>
      <c r="BB297" s="483"/>
      <c r="BC297" s="483"/>
      <c r="BD297" s="483"/>
      <c r="BE297" s="483"/>
      <c r="BF297" s="483"/>
      <c r="BG297" s="483"/>
      <c r="BH297" s="483"/>
      <c r="BI297" s="483"/>
      <c r="BJ297" s="483"/>
      <c r="BK297" s="483"/>
      <c r="BL297" s="483"/>
      <c r="BM297" s="483"/>
      <c r="BN297" s="483"/>
      <c r="BO297" s="483"/>
      <c r="BP297" s="483"/>
      <c r="BQ297" s="483"/>
      <c r="BR297" s="483"/>
      <c r="BS297" s="483"/>
      <c r="BT297" s="483"/>
      <c r="BU297" s="483"/>
      <c r="BV297" s="483"/>
      <c r="BW297" s="483"/>
      <c r="BX297" s="483"/>
      <c r="BY297" s="483"/>
      <c r="BZ297" s="483"/>
      <c r="CA297" s="483"/>
      <c r="CB297" s="483"/>
      <c r="CC297" s="483"/>
      <c r="CD297" s="483"/>
      <c r="CE297" s="483"/>
      <c r="CF297" s="483"/>
      <c r="CG297" s="483"/>
      <c r="CH297" s="483"/>
      <c r="CI297" s="483"/>
      <c r="CJ297" s="483"/>
      <c r="CK297" s="483"/>
      <c r="CL297" s="483"/>
      <c r="CM297" s="483"/>
      <c r="CN297" s="483"/>
      <c r="CO297" s="483"/>
      <c r="CP297" s="483"/>
      <c r="CQ297" s="483"/>
      <c r="CR297" s="483"/>
      <c r="CS297" s="483"/>
      <c r="CT297" s="483"/>
      <c r="CU297" s="483"/>
      <c r="CV297" s="483"/>
      <c r="CW297" s="483"/>
      <c r="CX297" s="483"/>
      <c r="CY297" s="483"/>
      <c r="CZ297" s="483"/>
      <c r="DA297" s="483"/>
      <c r="DB297" s="483"/>
      <c r="DC297" s="483"/>
      <c r="DD297" s="483"/>
      <c r="DE297" s="483"/>
      <c r="DF297" s="483"/>
      <c r="DG297" s="483"/>
      <c r="DH297" s="483"/>
      <c r="DI297" s="483"/>
      <c r="DJ297" s="483"/>
      <c r="DK297" s="483"/>
      <c r="DL297" s="483"/>
      <c r="DM297" s="483"/>
      <c r="DN297" s="483"/>
      <c r="DO297" s="483"/>
      <c r="DP297" s="483"/>
      <c r="DQ297" s="483"/>
      <c r="DR297" s="483"/>
      <c r="DS297" s="483"/>
      <c r="DT297" s="483"/>
      <c r="DU297" s="483"/>
      <c r="DV297" s="483"/>
      <c r="DW297" s="483"/>
      <c r="DX297" s="483"/>
      <c r="DY297" s="483"/>
      <c r="DZ297" s="483"/>
      <c r="IS297" s="483"/>
      <c r="IT297" s="483"/>
      <c r="IU297" s="483"/>
      <c r="IV297" s="483"/>
      <c r="IW297" s="483"/>
      <c r="IX297" s="483"/>
      <c r="IY297" s="483"/>
      <c r="IZ297" s="483"/>
      <c r="JA297" s="483"/>
      <c r="JB297" s="483"/>
    </row>
    <row r="298" spans="1:262" s="484" customFormat="1" ht="16.149999999999999" customHeight="1" x14ac:dyDescent="0.2">
      <c r="A298" s="474" t="s">
        <v>403</v>
      </c>
      <c r="B298" s="476" t="s">
        <v>694</v>
      </c>
      <c r="C298" s="475" t="s">
        <v>64</v>
      </c>
      <c r="D298" s="477">
        <v>68</v>
      </c>
      <c r="E298" s="475" t="s">
        <v>79</v>
      </c>
      <c r="F298" s="475"/>
      <c r="G298" s="478">
        <v>2</v>
      </c>
      <c r="H298" s="478"/>
      <c r="I298" s="479">
        <v>4</v>
      </c>
      <c r="J298" s="570" t="s">
        <v>757</v>
      </c>
      <c r="K298" s="570"/>
      <c r="L298" s="570"/>
      <c r="M298" s="570"/>
      <c r="N298" s="570"/>
      <c r="O298" s="482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  <c r="AA298" s="483"/>
      <c r="AB298" s="483"/>
      <c r="AC298" s="483"/>
      <c r="AD298" s="483"/>
      <c r="AE298" s="483"/>
      <c r="AF298" s="483"/>
      <c r="AG298" s="483"/>
      <c r="AH298" s="483"/>
      <c r="AI298" s="483"/>
      <c r="AJ298" s="483"/>
      <c r="AK298" s="483"/>
      <c r="AL298" s="483"/>
      <c r="AM298" s="483"/>
      <c r="AN298" s="483"/>
      <c r="AO298" s="483"/>
      <c r="AP298" s="483"/>
      <c r="AQ298" s="483"/>
      <c r="AR298" s="483"/>
      <c r="AS298" s="483"/>
      <c r="AT298" s="483"/>
      <c r="AU298" s="483"/>
      <c r="AV298" s="483"/>
      <c r="AW298" s="483"/>
      <c r="AX298" s="483"/>
      <c r="AY298" s="483"/>
      <c r="AZ298" s="483"/>
      <c r="BA298" s="483"/>
      <c r="BB298" s="483"/>
      <c r="BC298" s="483"/>
      <c r="BD298" s="483"/>
      <c r="BE298" s="483"/>
      <c r="BF298" s="483"/>
      <c r="BG298" s="483"/>
      <c r="BH298" s="483"/>
      <c r="BI298" s="483"/>
      <c r="BJ298" s="483"/>
      <c r="BK298" s="483"/>
      <c r="BL298" s="483"/>
      <c r="BM298" s="483"/>
      <c r="BN298" s="483"/>
      <c r="BO298" s="483"/>
      <c r="BP298" s="483"/>
      <c r="BQ298" s="483"/>
      <c r="BR298" s="483"/>
      <c r="BS298" s="483"/>
      <c r="BT298" s="483"/>
      <c r="BU298" s="483"/>
      <c r="BV298" s="483"/>
      <c r="BW298" s="483"/>
      <c r="BX298" s="483"/>
      <c r="BY298" s="483"/>
      <c r="BZ298" s="483"/>
      <c r="CA298" s="483"/>
      <c r="CB298" s="483"/>
      <c r="CC298" s="483"/>
      <c r="CD298" s="483"/>
      <c r="CE298" s="483"/>
      <c r="CF298" s="483"/>
      <c r="CG298" s="483"/>
      <c r="CH298" s="483"/>
      <c r="CI298" s="483"/>
      <c r="CJ298" s="483"/>
      <c r="CK298" s="483"/>
      <c r="CL298" s="483"/>
      <c r="CM298" s="483"/>
      <c r="CN298" s="483"/>
      <c r="CO298" s="483"/>
      <c r="CP298" s="483"/>
      <c r="CQ298" s="483"/>
      <c r="CR298" s="483"/>
      <c r="CS298" s="483"/>
      <c r="CT298" s="483"/>
      <c r="CU298" s="483"/>
      <c r="CV298" s="483"/>
      <c r="CW298" s="483"/>
      <c r="CX298" s="483"/>
      <c r="CY298" s="483"/>
      <c r="CZ298" s="483"/>
      <c r="DA298" s="483"/>
      <c r="DB298" s="483"/>
      <c r="DC298" s="483"/>
      <c r="DD298" s="483"/>
      <c r="DE298" s="483"/>
      <c r="DF298" s="483"/>
      <c r="DG298" s="483"/>
      <c r="DH298" s="483"/>
      <c r="DI298" s="483"/>
      <c r="DJ298" s="483"/>
      <c r="DK298" s="483"/>
      <c r="DL298" s="483"/>
      <c r="DM298" s="483"/>
      <c r="DN298" s="483"/>
      <c r="DO298" s="483"/>
      <c r="DP298" s="483"/>
      <c r="DQ298" s="483"/>
      <c r="DR298" s="483"/>
      <c r="DS298" s="483"/>
      <c r="DT298" s="483"/>
      <c r="DU298" s="483"/>
      <c r="DV298" s="483"/>
      <c r="DW298" s="483"/>
      <c r="DX298" s="483"/>
      <c r="DY298" s="483"/>
      <c r="DZ298" s="483"/>
      <c r="IS298" s="483"/>
      <c r="IT298" s="483"/>
      <c r="IU298" s="483"/>
      <c r="IV298" s="483"/>
      <c r="IW298" s="483"/>
      <c r="IX298" s="483"/>
      <c r="IY298" s="483"/>
      <c r="IZ298" s="483"/>
      <c r="JA298" s="483"/>
      <c r="JB298" s="483"/>
    </row>
    <row r="299" spans="1:262" s="484" customFormat="1" ht="17.45" customHeight="1" x14ac:dyDescent="0.2">
      <c r="A299" s="474" t="s">
        <v>429</v>
      </c>
      <c r="B299" s="475" t="s">
        <v>402</v>
      </c>
      <c r="C299" s="475" t="s">
        <v>64</v>
      </c>
      <c r="D299" s="477">
        <v>68</v>
      </c>
      <c r="E299" s="475" t="s">
        <v>79</v>
      </c>
      <c r="F299" s="475"/>
      <c r="G299" s="478">
        <v>2</v>
      </c>
      <c r="H299" s="478"/>
      <c r="I299" s="479">
        <v>4</v>
      </c>
      <c r="J299" s="570" t="s">
        <v>758</v>
      </c>
      <c r="K299" s="570"/>
      <c r="L299" s="570"/>
      <c r="M299" s="570"/>
      <c r="N299" s="570"/>
      <c r="O299" s="482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  <c r="AA299" s="483"/>
      <c r="AB299" s="483"/>
      <c r="AC299" s="483"/>
      <c r="AD299" s="483"/>
      <c r="AE299" s="483"/>
      <c r="AF299" s="483"/>
      <c r="AG299" s="483"/>
      <c r="AH299" s="483"/>
      <c r="AI299" s="483"/>
      <c r="AJ299" s="483"/>
      <c r="AK299" s="483"/>
      <c r="AL299" s="483"/>
      <c r="AM299" s="483"/>
      <c r="AN299" s="483"/>
      <c r="AO299" s="483"/>
      <c r="AP299" s="483"/>
      <c r="AQ299" s="483"/>
      <c r="AR299" s="483"/>
      <c r="AS299" s="483"/>
      <c r="AT299" s="483"/>
      <c r="AU299" s="483"/>
      <c r="AV299" s="483"/>
      <c r="AW299" s="483"/>
      <c r="AX299" s="483"/>
      <c r="AY299" s="483"/>
      <c r="AZ299" s="483"/>
      <c r="BA299" s="483"/>
      <c r="BB299" s="483"/>
      <c r="BC299" s="483"/>
      <c r="BD299" s="483"/>
      <c r="BE299" s="483"/>
      <c r="BF299" s="483"/>
      <c r="BG299" s="483"/>
      <c r="BH299" s="483"/>
      <c r="BI299" s="483"/>
      <c r="BJ299" s="483"/>
      <c r="BK299" s="483"/>
      <c r="BL299" s="483"/>
      <c r="BM299" s="483"/>
      <c r="BN299" s="483"/>
      <c r="BO299" s="483"/>
      <c r="BP299" s="483"/>
      <c r="BQ299" s="483"/>
      <c r="BR299" s="483"/>
      <c r="BS299" s="483"/>
      <c r="BT299" s="483"/>
      <c r="BU299" s="483"/>
      <c r="BV299" s="483"/>
      <c r="BW299" s="483"/>
      <c r="BX299" s="483"/>
      <c r="BY299" s="483"/>
      <c r="BZ299" s="483"/>
      <c r="CA299" s="483"/>
      <c r="CB299" s="483"/>
      <c r="CC299" s="483"/>
      <c r="CD299" s="483"/>
      <c r="CE299" s="483"/>
      <c r="CF299" s="483"/>
      <c r="CG299" s="483"/>
      <c r="CH299" s="483"/>
      <c r="CI299" s="483"/>
      <c r="CJ299" s="483"/>
      <c r="CK299" s="483"/>
      <c r="CL299" s="483"/>
      <c r="CM299" s="483"/>
      <c r="CN299" s="483"/>
      <c r="CO299" s="483"/>
      <c r="CP299" s="483"/>
      <c r="CQ299" s="483"/>
      <c r="CR299" s="483"/>
      <c r="CS299" s="483"/>
      <c r="CT299" s="483"/>
      <c r="CU299" s="483"/>
      <c r="CV299" s="483"/>
      <c r="CW299" s="483"/>
      <c r="CX299" s="483"/>
      <c r="CY299" s="483"/>
      <c r="CZ299" s="483"/>
      <c r="DA299" s="483"/>
      <c r="DB299" s="483"/>
      <c r="DC299" s="483"/>
      <c r="DD299" s="483"/>
      <c r="DE299" s="483"/>
      <c r="DF299" s="483"/>
      <c r="DG299" s="483"/>
      <c r="DH299" s="483"/>
      <c r="DI299" s="483"/>
      <c r="DJ299" s="483"/>
      <c r="DK299" s="483"/>
      <c r="DL299" s="483"/>
      <c r="DM299" s="483"/>
      <c r="DN299" s="483"/>
      <c r="DO299" s="483"/>
      <c r="DP299" s="483"/>
      <c r="DQ299" s="483"/>
      <c r="DR299" s="483"/>
      <c r="DS299" s="483"/>
      <c r="DT299" s="483"/>
      <c r="DU299" s="483"/>
      <c r="DV299" s="483"/>
      <c r="DW299" s="483"/>
      <c r="DX299" s="483"/>
      <c r="DY299" s="483"/>
      <c r="DZ299" s="483"/>
      <c r="IS299" s="483"/>
      <c r="IT299" s="483"/>
      <c r="IU299" s="483"/>
      <c r="IV299" s="483"/>
      <c r="IW299" s="483"/>
      <c r="IX299" s="483"/>
      <c r="IY299" s="483"/>
      <c r="IZ299" s="483"/>
      <c r="JA299" s="483"/>
      <c r="JB299" s="483"/>
    </row>
    <row r="300" spans="1:262" s="484" customFormat="1" ht="13.9" customHeight="1" x14ac:dyDescent="0.2">
      <c r="A300" s="474" t="s">
        <v>430</v>
      </c>
      <c r="B300" s="475" t="s">
        <v>402</v>
      </c>
      <c r="C300" s="475" t="s">
        <v>64</v>
      </c>
      <c r="D300" s="477">
        <v>68</v>
      </c>
      <c r="E300" s="475" t="s">
        <v>79</v>
      </c>
      <c r="F300" s="475"/>
      <c r="G300" s="478">
        <v>2</v>
      </c>
      <c r="H300" s="478"/>
      <c r="I300" s="479">
        <v>4</v>
      </c>
      <c r="J300" s="570" t="s">
        <v>759</v>
      </c>
      <c r="K300" s="570"/>
      <c r="L300" s="570"/>
      <c r="M300" s="570"/>
      <c r="N300" s="570"/>
      <c r="O300" s="482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  <c r="AA300" s="483"/>
      <c r="AB300" s="483"/>
      <c r="AC300" s="483"/>
      <c r="AD300" s="483"/>
      <c r="AE300" s="483"/>
      <c r="AF300" s="483"/>
      <c r="AG300" s="483"/>
      <c r="AH300" s="483"/>
      <c r="AI300" s="483"/>
      <c r="AJ300" s="483"/>
      <c r="AK300" s="483"/>
      <c r="AL300" s="483"/>
      <c r="AM300" s="483"/>
      <c r="AN300" s="483"/>
      <c r="AO300" s="483"/>
      <c r="AP300" s="483"/>
      <c r="AQ300" s="483"/>
      <c r="AR300" s="483"/>
      <c r="AS300" s="483"/>
      <c r="AT300" s="483"/>
      <c r="AU300" s="483"/>
      <c r="AV300" s="483"/>
      <c r="AW300" s="483"/>
      <c r="AX300" s="483"/>
      <c r="AY300" s="483"/>
      <c r="AZ300" s="483"/>
      <c r="BA300" s="483"/>
      <c r="BB300" s="483"/>
      <c r="BC300" s="483"/>
      <c r="BD300" s="483"/>
      <c r="BE300" s="483"/>
      <c r="BF300" s="483"/>
      <c r="BG300" s="483"/>
      <c r="BH300" s="483"/>
      <c r="BI300" s="483"/>
      <c r="BJ300" s="483"/>
      <c r="BK300" s="483"/>
      <c r="BL300" s="483"/>
      <c r="BM300" s="483"/>
      <c r="BN300" s="483"/>
      <c r="BO300" s="483"/>
      <c r="BP300" s="483"/>
      <c r="BQ300" s="483"/>
      <c r="BR300" s="483"/>
      <c r="BS300" s="483"/>
      <c r="BT300" s="483"/>
      <c r="BU300" s="483"/>
      <c r="BV300" s="483"/>
      <c r="BW300" s="483"/>
      <c r="BX300" s="483"/>
      <c r="BY300" s="483"/>
      <c r="BZ300" s="483"/>
      <c r="CA300" s="483"/>
      <c r="CB300" s="483"/>
      <c r="CC300" s="483"/>
      <c r="CD300" s="483"/>
      <c r="CE300" s="483"/>
      <c r="CF300" s="483"/>
      <c r="CG300" s="483"/>
      <c r="CH300" s="483"/>
      <c r="CI300" s="483"/>
      <c r="CJ300" s="483"/>
      <c r="CK300" s="483"/>
      <c r="CL300" s="483"/>
      <c r="CM300" s="483"/>
      <c r="CN300" s="483"/>
      <c r="CO300" s="483"/>
      <c r="CP300" s="483"/>
      <c r="CQ300" s="483"/>
      <c r="CR300" s="483"/>
      <c r="CS300" s="483"/>
      <c r="CT300" s="483"/>
      <c r="CU300" s="483"/>
      <c r="CV300" s="483"/>
      <c r="CW300" s="483"/>
      <c r="CX300" s="483"/>
      <c r="CY300" s="483"/>
      <c r="CZ300" s="483"/>
      <c r="DA300" s="483"/>
      <c r="DB300" s="483"/>
      <c r="DC300" s="483"/>
      <c r="DD300" s="483"/>
      <c r="DE300" s="483"/>
      <c r="DF300" s="483"/>
      <c r="DG300" s="483"/>
      <c r="DH300" s="483"/>
      <c r="DI300" s="483"/>
      <c r="DJ300" s="483"/>
      <c r="DK300" s="483"/>
      <c r="DL300" s="483"/>
      <c r="DM300" s="483"/>
      <c r="DN300" s="483"/>
      <c r="DO300" s="483"/>
      <c r="DP300" s="483"/>
      <c r="DQ300" s="483"/>
      <c r="DR300" s="483"/>
      <c r="DS300" s="483"/>
      <c r="DT300" s="483"/>
      <c r="DU300" s="483"/>
      <c r="DV300" s="483"/>
      <c r="DW300" s="483"/>
      <c r="DX300" s="483"/>
      <c r="DY300" s="483"/>
      <c r="DZ300" s="483"/>
      <c r="IS300" s="483"/>
      <c r="IT300" s="483"/>
      <c r="IU300" s="483"/>
      <c r="IV300" s="483"/>
      <c r="IW300" s="483"/>
      <c r="IX300" s="483"/>
      <c r="IY300" s="483"/>
      <c r="IZ300" s="483"/>
      <c r="JA300" s="483"/>
      <c r="JB300" s="483"/>
    </row>
    <row r="301" spans="1:262" s="484" customFormat="1" ht="13.9" customHeight="1" x14ac:dyDescent="0.2">
      <c r="A301" s="495"/>
      <c r="B301" s="496"/>
      <c r="C301" s="496"/>
      <c r="D301" s="497"/>
      <c r="E301" s="496"/>
      <c r="F301" s="496"/>
      <c r="G301" s="481"/>
      <c r="H301" s="481"/>
      <c r="I301" s="498"/>
      <c r="J301" s="488"/>
      <c r="K301" s="488"/>
      <c r="L301" s="488"/>
      <c r="M301" s="488"/>
      <c r="N301" s="488"/>
      <c r="O301" s="482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  <c r="AA301" s="483"/>
      <c r="AB301" s="483"/>
      <c r="AC301" s="483"/>
      <c r="AD301" s="483"/>
      <c r="AE301" s="483"/>
      <c r="AF301" s="483"/>
      <c r="AG301" s="483"/>
      <c r="AH301" s="483"/>
      <c r="AI301" s="483"/>
      <c r="AJ301" s="483"/>
      <c r="AK301" s="483"/>
      <c r="AL301" s="483"/>
      <c r="AM301" s="483"/>
      <c r="AN301" s="483"/>
      <c r="AO301" s="483"/>
      <c r="AP301" s="483"/>
      <c r="AQ301" s="483"/>
      <c r="AR301" s="483"/>
      <c r="AS301" s="483"/>
      <c r="AT301" s="483"/>
      <c r="AU301" s="483"/>
      <c r="AV301" s="483"/>
      <c r="AW301" s="483"/>
      <c r="AX301" s="483"/>
      <c r="AY301" s="483"/>
      <c r="AZ301" s="483"/>
      <c r="BA301" s="483"/>
      <c r="BB301" s="483"/>
      <c r="BC301" s="483"/>
      <c r="BD301" s="483"/>
      <c r="BE301" s="483"/>
      <c r="BF301" s="483"/>
      <c r="BG301" s="483"/>
      <c r="BH301" s="483"/>
      <c r="BI301" s="483"/>
      <c r="BJ301" s="483"/>
      <c r="BK301" s="483"/>
      <c r="BL301" s="483"/>
      <c r="BM301" s="483"/>
      <c r="BN301" s="483"/>
      <c r="BO301" s="483"/>
      <c r="BP301" s="483"/>
      <c r="BQ301" s="483"/>
      <c r="BR301" s="483"/>
      <c r="BS301" s="483"/>
      <c r="BT301" s="483"/>
      <c r="BU301" s="483"/>
      <c r="BV301" s="483"/>
      <c r="BW301" s="483"/>
      <c r="BX301" s="483"/>
      <c r="BY301" s="483"/>
      <c r="BZ301" s="483"/>
      <c r="CA301" s="483"/>
      <c r="CB301" s="483"/>
      <c r="CC301" s="483"/>
      <c r="CD301" s="483"/>
      <c r="CE301" s="483"/>
      <c r="CF301" s="483"/>
      <c r="CG301" s="483"/>
      <c r="CH301" s="483"/>
      <c r="CI301" s="483"/>
      <c r="CJ301" s="483"/>
      <c r="CK301" s="483"/>
      <c r="CL301" s="483"/>
      <c r="CM301" s="483"/>
      <c r="CN301" s="483"/>
      <c r="CO301" s="483"/>
      <c r="CP301" s="483"/>
      <c r="CQ301" s="483"/>
      <c r="CR301" s="483"/>
      <c r="CS301" s="483"/>
      <c r="CT301" s="483"/>
      <c r="CU301" s="483"/>
      <c r="CV301" s="483"/>
      <c r="CW301" s="483"/>
      <c r="CX301" s="483"/>
      <c r="CY301" s="483"/>
      <c r="CZ301" s="483"/>
      <c r="DA301" s="483"/>
      <c r="DB301" s="483"/>
      <c r="DC301" s="483"/>
      <c r="DD301" s="483"/>
      <c r="DE301" s="483"/>
      <c r="DF301" s="483"/>
      <c r="DG301" s="483"/>
      <c r="DH301" s="483"/>
      <c r="DI301" s="483"/>
      <c r="DJ301" s="483"/>
      <c r="DK301" s="483"/>
      <c r="DL301" s="483"/>
      <c r="DM301" s="483"/>
      <c r="DN301" s="483"/>
      <c r="DO301" s="483"/>
      <c r="DP301" s="483"/>
      <c r="DQ301" s="483"/>
      <c r="DR301" s="483"/>
      <c r="DS301" s="483"/>
      <c r="DT301" s="483"/>
      <c r="DU301" s="483"/>
      <c r="DV301" s="483"/>
      <c r="DW301" s="483"/>
      <c r="DX301" s="483"/>
      <c r="DY301" s="483"/>
      <c r="DZ301" s="483"/>
      <c r="IS301" s="483"/>
      <c r="IT301" s="483"/>
      <c r="IU301" s="483"/>
      <c r="IV301" s="483"/>
      <c r="IW301" s="483"/>
      <c r="IX301" s="483"/>
      <c r="IY301" s="483"/>
      <c r="IZ301" s="483"/>
      <c r="JA301" s="483"/>
      <c r="JB301" s="483"/>
    </row>
    <row r="302" spans="1:262" s="72" customFormat="1" x14ac:dyDescent="0.2">
      <c r="B302" s="148"/>
      <c r="C302" s="493"/>
      <c r="D302" s="148"/>
      <c r="E302" s="12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494"/>
    </row>
  </sheetData>
  <sortState xmlns:xlrd2="http://schemas.microsoft.com/office/spreadsheetml/2017/richdata2" ref="A59:R60">
    <sortCondition ref="A59"/>
  </sortState>
  <mergeCells count="49">
    <mergeCell ref="A1:R1"/>
    <mergeCell ref="A2:R2"/>
    <mergeCell ref="A3:R3"/>
    <mergeCell ref="N4:R4"/>
    <mergeCell ref="A6:C6"/>
    <mergeCell ref="A65:C65"/>
    <mergeCell ref="I37:K37"/>
    <mergeCell ref="I36:K36"/>
    <mergeCell ref="I57:K57"/>
    <mergeCell ref="I58:K58"/>
    <mergeCell ref="I63:K63"/>
    <mergeCell ref="I64:K64"/>
    <mergeCell ref="A37:H37"/>
    <mergeCell ref="A38:H38"/>
    <mergeCell ref="A59:H59"/>
    <mergeCell ref="I86:K86"/>
    <mergeCell ref="N231:R231"/>
    <mergeCell ref="A88:C88"/>
    <mergeCell ref="A173:H173"/>
    <mergeCell ref="I173:K173"/>
    <mergeCell ref="A230:H230"/>
    <mergeCell ref="I230:K230"/>
    <mergeCell ref="A231:C231"/>
    <mergeCell ref="J283:N283"/>
    <mergeCell ref="J284:N284"/>
    <mergeCell ref="A275:C275"/>
    <mergeCell ref="I99:K99"/>
    <mergeCell ref="A101:C101"/>
    <mergeCell ref="A270:H270"/>
    <mergeCell ref="I270:K270"/>
    <mergeCell ref="I224:K224"/>
    <mergeCell ref="I266:K266"/>
    <mergeCell ref="I271:K271"/>
    <mergeCell ref="J300:N300"/>
    <mergeCell ref="A174:H174"/>
    <mergeCell ref="A178:C178"/>
    <mergeCell ref="J292:N292"/>
    <mergeCell ref="J293:N293"/>
    <mergeCell ref="J297:N297"/>
    <mergeCell ref="J298:N298"/>
    <mergeCell ref="J299:N299"/>
    <mergeCell ref="J286:N286"/>
    <mergeCell ref="J287:N287"/>
    <mergeCell ref="J289:N289"/>
    <mergeCell ref="J290:N290"/>
    <mergeCell ref="J291:N291"/>
    <mergeCell ref="A271:H271"/>
    <mergeCell ref="A266:H266"/>
    <mergeCell ref="J282:N282"/>
  </mergeCells>
  <printOptions horizontalCentered="1"/>
  <pageMargins left="0.39370078740157483" right="0.39370078740157483" top="0.39370078740157483" bottom="0.39370078740157483" header="0" footer="0"/>
  <pageSetup paperSize="9" scale="10" fitToHeight="0" orientation="landscape" r:id="rId1"/>
  <headerFooter alignWithMargins="0"/>
  <colBreaks count="2" manualBreakCount="2">
    <brk id="19" max="1048575" man="1"/>
    <brk id="22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7BAE-B7CC-46FC-A53F-BAB1D51F4F4D}">
  <dimension ref="A2:R24"/>
  <sheetViews>
    <sheetView zoomScale="90" zoomScaleNormal="90" workbookViewId="0"/>
  </sheetViews>
  <sheetFormatPr defaultRowHeight="12.75" x14ac:dyDescent="0.2"/>
  <cols>
    <col min="1" max="1" width="28.7109375" customWidth="1"/>
    <col min="3" max="3" width="11.28515625" bestFit="1" customWidth="1"/>
    <col min="4" max="4" width="7" customWidth="1"/>
    <col min="7" max="8" width="8.7109375" customWidth="1"/>
    <col min="9" max="9" width="8.85546875" customWidth="1"/>
    <col min="10" max="10" width="10.140625" customWidth="1"/>
    <col min="12" max="12" width="8.42578125" customWidth="1"/>
    <col min="13" max="13" width="9.28515625" customWidth="1"/>
    <col min="14" max="14" width="7.7109375" customWidth="1"/>
    <col min="15" max="15" width="3.140625" customWidth="1"/>
    <col min="17" max="17" width="8.7109375" customWidth="1"/>
    <col min="18" max="18" width="10.5703125" customWidth="1"/>
  </cols>
  <sheetData>
    <row r="2" spans="1:18" s="347" customFormat="1" ht="17.45" customHeight="1" x14ac:dyDescent="0.2">
      <c r="A2" s="610" t="s">
        <v>673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</row>
    <row r="3" spans="1:18" s="347" customFormat="1" ht="18" x14ac:dyDescent="0.2">
      <c r="A3" s="610" t="s">
        <v>185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</row>
    <row r="4" spans="1:18" s="347" customFormat="1" x14ac:dyDescent="0.2">
      <c r="A4" s="348"/>
      <c r="B4" s="349"/>
      <c r="C4" s="349"/>
      <c r="D4" s="349"/>
      <c r="E4" s="349"/>
      <c r="F4" s="349"/>
      <c r="G4" s="350"/>
      <c r="H4" s="349"/>
      <c r="I4" s="349"/>
      <c r="J4" s="349"/>
      <c r="K4" s="349"/>
      <c r="L4" s="349"/>
      <c r="M4" s="349"/>
      <c r="N4" s="351"/>
      <c r="O4" s="352"/>
      <c r="P4" s="349"/>
      <c r="Q4" s="353"/>
      <c r="R4" s="353"/>
    </row>
    <row r="5" spans="1:18" s="347" customFormat="1" x14ac:dyDescent="0.2">
      <c r="A5" s="354"/>
      <c r="B5" s="355"/>
      <c r="C5" s="355"/>
      <c r="D5" s="355"/>
      <c r="E5" s="355"/>
      <c r="F5" s="355"/>
      <c r="G5" s="356"/>
      <c r="H5" s="355"/>
      <c r="I5" s="357">
        <v>0.5</v>
      </c>
      <c r="J5" s="357">
        <v>0.85</v>
      </c>
      <c r="K5" s="355"/>
      <c r="L5" s="355"/>
      <c r="M5" s="358"/>
      <c r="N5" s="359"/>
      <c r="O5" s="355"/>
      <c r="P5" s="360"/>
      <c r="Q5" s="361"/>
      <c r="R5" s="361"/>
    </row>
    <row r="6" spans="1:18" s="347" customFormat="1" ht="22.5" x14ac:dyDescent="0.2">
      <c r="A6" s="362"/>
      <c r="B6" s="355"/>
      <c r="C6" s="355"/>
      <c r="D6" s="355"/>
      <c r="E6" s="355"/>
      <c r="F6" s="355"/>
      <c r="G6" s="356"/>
      <c r="H6" s="355"/>
      <c r="I6" s="363" t="s">
        <v>632</v>
      </c>
      <c r="J6" s="363" t="s">
        <v>633</v>
      </c>
      <c r="K6" s="355"/>
      <c r="L6" s="355"/>
      <c r="M6" s="611" t="s">
        <v>634</v>
      </c>
      <c r="N6" s="612"/>
      <c r="O6" s="364"/>
      <c r="P6" s="360"/>
      <c r="Q6" s="361"/>
      <c r="R6" s="361"/>
    </row>
    <row r="7" spans="1:18" s="347" customFormat="1" ht="20.45" customHeight="1" x14ac:dyDescent="0.2">
      <c r="A7" s="613" t="s">
        <v>635</v>
      </c>
      <c r="B7" s="365" t="s">
        <v>636</v>
      </c>
      <c r="C7" s="365" t="s">
        <v>637</v>
      </c>
      <c r="D7" s="365" t="s">
        <v>638</v>
      </c>
      <c r="E7" s="616" t="s">
        <v>639</v>
      </c>
      <c r="F7" s="365" t="s">
        <v>640</v>
      </c>
      <c r="G7" s="619" t="s">
        <v>641</v>
      </c>
      <c r="H7" s="365" t="s">
        <v>642</v>
      </c>
      <c r="I7" s="365" t="s">
        <v>643</v>
      </c>
      <c r="J7" s="365" t="s">
        <v>644</v>
      </c>
      <c r="K7" s="365" t="s">
        <v>645</v>
      </c>
      <c r="L7" s="365" t="s">
        <v>646</v>
      </c>
      <c r="M7" s="366">
        <v>0.85</v>
      </c>
      <c r="N7" s="367" t="s">
        <v>647</v>
      </c>
      <c r="O7" s="368"/>
      <c r="P7" s="369">
        <v>0.2</v>
      </c>
      <c r="Q7" s="622" t="s">
        <v>648</v>
      </c>
      <c r="R7" s="625" t="s">
        <v>649</v>
      </c>
    </row>
    <row r="8" spans="1:18" s="347" customFormat="1" ht="20.45" customHeight="1" x14ac:dyDescent="0.2">
      <c r="A8" s="614"/>
      <c r="B8" s="616" t="s">
        <v>650</v>
      </c>
      <c r="C8" s="616" t="s">
        <v>651</v>
      </c>
      <c r="D8" s="616" t="s">
        <v>652</v>
      </c>
      <c r="E8" s="617"/>
      <c r="F8" s="616" t="s">
        <v>653</v>
      </c>
      <c r="G8" s="620"/>
      <c r="H8" s="616" t="s">
        <v>654</v>
      </c>
      <c r="I8" s="370" t="s">
        <v>655</v>
      </c>
      <c r="J8" s="370" t="s">
        <v>655</v>
      </c>
      <c r="K8" s="370" t="s">
        <v>655</v>
      </c>
      <c r="L8" s="626" t="s">
        <v>656</v>
      </c>
      <c r="M8" s="616" t="s">
        <v>657</v>
      </c>
      <c r="N8" s="371" t="s">
        <v>658</v>
      </c>
      <c r="O8" s="372"/>
      <c r="P8" s="373" t="s">
        <v>659</v>
      </c>
      <c r="Q8" s="623"/>
      <c r="R8" s="625"/>
    </row>
    <row r="9" spans="1:18" s="347" customFormat="1" x14ac:dyDescent="0.2">
      <c r="A9" s="614"/>
      <c r="B9" s="617"/>
      <c r="C9" s="617"/>
      <c r="D9" s="617"/>
      <c r="E9" s="617"/>
      <c r="F9" s="618"/>
      <c r="G9" s="620"/>
      <c r="H9" s="618"/>
      <c r="I9" s="370" t="s">
        <v>660</v>
      </c>
      <c r="J9" s="370" t="s">
        <v>661</v>
      </c>
      <c r="K9" s="370" t="s">
        <v>660</v>
      </c>
      <c r="L9" s="627"/>
      <c r="M9" s="617"/>
      <c r="N9" s="608" t="s">
        <v>662</v>
      </c>
      <c r="O9" s="372"/>
      <c r="P9" s="373" t="s">
        <v>663</v>
      </c>
      <c r="Q9" s="623"/>
      <c r="R9" s="625"/>
    </row>
    <row r="10" spans="1:18" s="347" customFormat="1" ht="24.75" customHeight="1" x14ac:dyDescent="0.2">
      <c r="A10" s="615"/>
      <c r="B10" s="618"/>
      <c r="C10" s="618"/>
      <c r="D10" s="618"/>
      <c r="E10" s="618"/>
      <c r="F10" s="370" t="s">
        <v>664</v>
      </c>
      <c r="G10" s="621"/>
      <c r="H10" s="370" t="s">
        <v>665</v>
      </c>
      <c r="I10" s="370" t="s">
        <v>666</v>
      </c>
      <c r="J10" s="370" t="s">
        <v>667</v>
      </c>
      <c r="K10" s="370" t="s">
        <v>25</v>
      </c>
      <c r="L10" s="628"/>
      <c r="M10" s="618"/>
      <c r="N10" s="609"/>
      <c r="O10" s="374"/>
      <c r="P10" s="375" t="s">
        <v>668</v>
      </c>
      <c r="Q10" s="624"/>
      <c r="R10" s="625"/>
    </row>
    <row r="11" spans="1:18" s="387" customFormat="1" x14ac:dyDescent="0.2">
      <c r="A11" s="376" t="s">
        <v>669</v>
      </c>
      <c r="B11" s="377">
        <f>'prof - CCET'!C215</f>
        <v>520</v>
      </c>
      <c r="C11" s="378">
        <f>'prof - CCET'!C221</f>
        <v>46</v>
      </c>
      <c r="D11" s="378">
        <f t="shared" ref="D11:D16" si="0">SUM(B11:C11)</f>
        <v>566</v>
      </c>
      <c r="E11" s="378">
        <f>'prof - CCET'!C233</f>
        <v>131.19999999999999</v>
      </c>
      <c r="F11" s="378">
        <f t="shared" ref="F11:F16" si="1">D11-E11</f>
        <v>434.8</v>
      </c>
      <c r="G11" s="519">
        <f>'iac-CCET'!L271</f>
        <v>319.5</v>
      </c>
      <c r="H11" s="379">
        <f t="shared" ref="H11:H20" si="2">G11*2</f>
        <v>639</v>
      </c>
      <c r="I11" s="380">
        <f t="shared" ref="I11:I16" si="3">(F11-C11)*50%</f>
        <v>194.4</v>
      </c>
      <c r="J11" s="381">
        <f t="shared" ref="J11:J16" si="4">C11*0.85</f>
        <v>39.1</v>
      </c>
      <c r="K11" s="381">
        <f t="shared" ref="K11:K16" si="5">I11+J11</f>
        <v>233.5</v>
      </c>
      <c r="L11" s="378">
        <f t="shared" ref="L11:L16" si="6">G11-K11</f>
        <v>86</v>
      </c>
      <c r="M11" s="382">
        <f t="shared" ref="M11:M16" si="7">L11/$M$7</f>
        <v>101.17647058823529</v>
      </c>
      <c r="N11" s="383">
        <f t="shared" ref="N11:N16" si="8">B11/H11</f>
        <v>0.81377151799687009</v>
      </c>
      <c r="O11" s="384"/>
      <c r="P11" s="385">
        <f t="shared" ref="P11:P16" si="9">F11*20%</f>
        <v>86.960000000000008</v>
      </c>
      <c r="Q11" s="386">
        <v>0</v>
      </c>
      <c r="R11" s="386">
        <f t="shared" ref="R11:R16" si="10">P11-Q11</f>
        <v>86.960000000000008</v>
      </c>
    </row>
    <row r="12" spans="1:18" s="387" customFormat="1" x14ac:dyDescent="0.2">
      <c r="A12" s="376" t="s">
        <v>252</v>
      </c>
      <c r="B12" s="378">
        <f>'prof - CCET'!C131</f>
        <v>880</v>
      </c>
      <c r="C12" s="378">
        <f>'prof - CCET'!C138</f>
        <v>45</v>
      </c>
      <c r="D12" s="378">
        <f t="shared" si="0"/>
        <v>925</v>
      </c>
      <c r="E12" s="378">
        <f>'prof - CCET'!C165</f>
        <v>431.75</v>
      </c>
      <c r="F12" s="378">
        <f t="shared" si="1"/>
        <v>493.25</v>
      </c>
      <c r="G12" s="519">
        <f>'iac-CCET'!L173</f>
        <v>329.375</v>
      </c>
      <c r="H12" s="379">
        <f t="shared" si="2"/>
        <v>658.75</v>
      </c>
      <c r="I12" s="380">
        <f t="shared" si="3"/>
        <v>224.125</v>
      </c>
      <c r="J12" s="381">
        <f t="shared" si="4"/>
        <v>38.25</v>
      </c>
      <c r="K12" s="381">
        <f t="shared" si="5"/>
        <v>262.375</v>
      </c>
      <c r="L12" s="378">
        <f t="shared" si="6"/>
        <v>67</v>
      </c>
      <c r="M12" s="382">
        <f t="shared" si="7"/>
        <v>78.82352941176471</v>
      </c>
      <c r="N12" s="383">
        <f t="shared" si="8"/>
        <v>1.3358633776091082</v>
      </c>
      <c r="O12" s="384"/>
      <c r="P12" s="385">
        <f t="shared" si="9"/>
        <v>98.65</v>
      </c>
      <c r="Q12" s="386">
        <v>0</v>
      </c>
      <c r="R12" s="386">
        <f t="shared" si="10"/>
        <v>98.65</v>
      </c>
    </row>
    <row r="13" spans="1:18" s="387" customFormat="1" x14ac:dyDescent="0.2">
      <c r="A13" s="376" t="s">
        <v>77</v>
      </c>
      <c r="B13" s="378">
        <f>'prof - CCET'!C183</f>
        <v>560</v>
      </c>
      <c r="C13" s="378">
        <f>'prof - CCET'!C190</f>
        <v>38</v>
      </c>
      <c r="D13" s="378">
        <f t="shared" si="0"/>
        <v>598</v>
      </c>
      <c r="E13" s="378">
        <f>'prof - CCET'!C198</f>
        <v>92</v>
      </c>
      <c r="F13" s="378">
        <f t="shared" si="1"/>
        <v>506</v>
      </c>
      <c r="G13" s="519">
        <f>'iac-CCET'!L224</f>
        <v>325</v>
      </c>
      <c r="H13" s="379">
        <f t="shared" si="2"/>
        <v>650</v>
      </c>
      <c r="I13" s="380">
        <f t="shared" si="3"/>
        <v>234</v>
      </c>
      <c r="J13" s="381">
        <f t="shared" si="4"/>
        <v>32.299999999999997</v>
      </c>
      <c r="K13" s="381">
        <f t="shared" si="5"/>
        <v>266.3</v>
      </c>
      <c r="L13" s="378">
        <f t="shared" si="6"/>
        <v>58.699999999999989</v>
      </c>
      <c r="M13" s="382">
        <f t="shared" si="7"/>
        <v>69.058823529411754</v>
      </c>
      <c r="N13" s="383">
        <f t="shared" si="8"/>
        <v>0.86153846153846159</v>
      </c>
      <c r="O13" s="384"/>
      <c r="P13" s="385">
        <f t="shared" si="9"/>
        <v>101.2</v>
      </c>
      <c r="Q13" s="386">
        <v>0</v>
      </c>
      <c r="R13" s="386">
        <f t="shared" si="10"/>
        <v>101.2</v>
      </c>
    </row>
    <row r="14" spans="1:18" s="387" customFormat="1" x14ac:dyDescent="0.2">
      <c r="A14" s="376" t="s">
        <v>45</v>
      </c>
      <c r="B14" s="378">
        <f>'prof - CCET'!C66</f>
        <v>200</v>
      </c>
      <c r="C14" s="378">
        <f>'prof - CCET'!C71</f>
        <v>24</v>
      </c>
      <c r="D14" s="378">
        <f t="shared" si="0"/>
        <v>224</v>
      </c>
      <c r="E14" s="378">
        <f>'prof - CCET'!C83</f>
        <v>107.75</v>
      </c>
      <c r="F14" s="378">
        <f t="shared" si="1"/>
        <v>116.25</v>
      </c>
      <c r="G14" s="519">
        <f>'iac-CCET'!L86</f>
        <v>76.875</v>
      </c>
      <c r="H14" s="379">
        <f t="shared" si="2"/>
        <v>153.75</v>
      </c>
      <c r="I14" s="380">
        <f t="shared" si="3"/>
        <v>46.125</v>
      </c>
      <c r="J14" s="381">
        <f t="shared" si="4"/>
        <v>20.399999999999999</v>
      </c>
      <c r="K14" s="381">
        <f t="shared" si="5"/>
        <v>66.525000000000006</v>
      </c>
      <c r="L14" s="378">
        <f t="shared" si="6"/>
        <v>10.349999999999994</v>
      </c>
      <c r="M14" s="382">
        <f t="shared" si="7"/>
        <v>12.176470588235288</v>
      </c>
      <c r="N14" s="383">
        <f t="shared" si="8"/>
        <v>1.3008130081300813</v>
      </c>
      <c r="O14" s="384"/>
      <c r="P14" s="385">
        <f t="shared" si="9"/>
        <v>23.25</v>
      </c>
      <c r="Q14" s="386">
        <v>0</v>
      </c>
      <c r="R14" s="386">
        <f t="shared" si="10"/>
        <v>23.25</v>
      </c>
    </row>
    <row r="15" spans="1:18" s="387" customFormat="1" x14ac:dyDescent="0.2">
      <c r="A15" s="376" t="s">
        <v>251</v>
      </c>
      <c r="B15" s="378">
        <f>'prof - CCET'!C91</f>
        <v>160</v>
      </c>
      <c r="C15" s="378">
        <f>'prof - CCET'!C97</f>
        <v>32</v>
      </c>
      <c r="D15" s="378">
        <f t="shared" si="0"/>
        <v>192</v>
      </c>
      <c r="E15" s="378">
        <f>'prof - CCET'!C105</f>
        <v>41</v>
      </c>
      <c r="F15" s="378">
        <f t="shared" si="1"/>
        <v>151</v>
      </c>
      <c r="G15" s="519">
        <f>'iac-CCET'!L99</f>
        <v>68.25</v>
      </c>
      <c r="H15" s="379">
        <f t="shared" si="2"/>
        <v>136.5</v>
      </c>
      <c r="I15" s="380">
        <f t="shared" si="3"/>
        <v>59.5</v>
      </c>
      <c r="J15" s="381">
        <f t="shared" si="4"/>
        <v>27.2</v>
      </c>
      <c r="K15" s="381">
        <f t="shared" si="5"/>
        <v>86.7</v>
      </c>
      <c r="L15" s="378">
        <f t="shared" si="6"/>
        <v>-18.450000000000003</v>
      </c>
      <c r="M15" s="382">
        <f t="shared" si="7"/>
        <v>-21.705882352941181</v>
      </c>
      <c r="N15" s="383">
        <f t="shared" si="8"/>
        <v>1.1721611721611722</v>
      </c>
      <c r="O15" s="384"/>
      <c r="P15" s="385">
        <f t="shared" si="9"/>
        <v>30.200000000000003</v>
      </c>
      <c r="Q15" s="386">
        <v>0</v>
      </c>
      <c r="R15" s="386">
        <f t="shared" si="10"/>
        <v>30.200000000000003</v>
      </c>
    </row>
    <row r="16" spans="1:18" s="387" customFormat="1" x14ac:dyDescent="0.2">
      <c r="A16" s="376" t="s">
        <v>95</v>
      </c>
      <c r="B16" s="378">
        <f>'prof - CCET'!C28</f>
        <v>840</v>
      </c>
      <c r="C16" s="378">
        <f>'prof - CCET'!C35</f>
        <v>76</v>
      </c>
      <c r="D16" s="378">
        <f t="shared" si="0"/>
        <v>916</v>
      </c>
      <c r="E16" s="378">
        <f>'prof - CCET'!C57</f>
        <v>266.5</v>
      </c>
      <c r="F16" s="378">
        <f t="shared" si="1"/>
        <v>649.5</v>
      </c>
      <c r="G16" s="519">
        <f>'iac-CCET'!L58</f>
        <v>409.375</v>
      </c>
      <c r="H16" s="379">
        <f t="shared" si="2"/>
        <v>818.75</v>
      </c>
      <c r="I16" s="380">
        <f t="shared" si="3"/>
        <v>286.75</v>
      </c>
      <c r="J16" s="381">
        <f t="shared" si="4"/>
        <v>64.599999999999994</v>
      </c>
      <c r="K16" s="381">
        <f t="shared" si="5"/>
        <v>351.35</v>
      </c>
      <c r="L16" s="378">
        <f t="shared" si="6"/>
        <v>58.024999999999977</v>
      </c>
      <c r="M16" s="388">
        <f t="shared" si="7"/>
        <v>68.264705882352914</v>
      </c>
      <c r="N16" s="383">
        <f t="shared" si="8"/>
        <v>1.0259541984732825</v>
      </c>
      <c r="O16" s="384"/>
      <c r="P16" s="385">
        <f t="shared" si="9"/>
        <v>129.9</v>
      </c>
      <c r="Q16" s="386">
        <v>60</v>
      </c>
      <c r="R16" s="386">
        <f t="shared" si="10"/>
        <v>69.900000000000006</v>
      </c>
    </row>
    <row r="17" spans="1:18" s="387" customFormat="1" ht="22.5" x14ac:dyDescent="0.2">
      <c r="A17" s="376" t="s">
        <v>674</v>
      </c>
      <c r="B17" s="402"/>
      <c r="C17" s="403"/>
      <c r="D17" s="403"/>
      <c r="E17" s="403"/>
      <c r="F17" s="403"/>
      <c r="G17" s="519">
        <f>'pós-CCET'!J52</f>
        <v>342</v>
      </c>
      <c r="H17" s="379">
        <f t="shared" si="2"/>
        <v>684</v>
      </c>
      <c r="I17" s="380"/>
      <c r="J17" s="381"/>
      <c r="K17" s="381"/>
      <c r="L17" s="378"/>
      <c r="M17" s="382"/>
      <c r="N17" s="383"/>
      <c r="O17" s="384"/>
      <c r="P17" s="385"/>
      <c r="Q17" s="386"/>
      <c r="R17" s="386"/>
    </row>
    <row r="18" spans="1:18" s="387" customFormat="1" ht="22.5" x14ac:dyDescent="0.2">
      <c r="A18" s="376" t="s">
        <v>675</v>
      </c>
      <c r="B18" s="402"/>
      <c r="C18" s="402"/>
      <c r="D18" s="402"/>
      <c r="E18" s="402"/>
      <c r="F18" s="402"/>
      <c r="G18" s="519">
        <f>'pós-CCET'!J83</f>
        <v>176</v>
      </c>
      <c r="H18" s="379">
        <f t="shared" si="2"/>
        <v>352</v>
      </c>
      <c r="I18" s="380"/>
      <c r="J18" s="381"/>
      <c r="K18" s="381"/>
      <c r="L18" s="378"/>
      <c r="M18" s="382"/>
      <c r="N18" s="383"/>
      <c r="O18" s="384"/>
      <c r="P18" s="385"/>
      <c r="Q18" s="386"/>
      <c r="R18" s="386"/>
    </row>
    <row r="19" spans="1:18" s="387" customFormat="1" ht="22.5" x14ac:dyDescent="0.2">
      <c r="A19" s="376" t="s">
        <v>670</v>
      </c>
      <c r="B19" s="402"/>
      <c r="C19" s="403"/>
      <c r="D19" s="403"/>
      <c r="E19" s="403"/>
      <c r="F19" s="403"/>
      <c r="G19" s="519">
        <f>'pós-CCET'!J100</f>
        <v>74</v>
      </c>
      <c r="H19" s="379">
        <f t="shared" si="2"/>
        <v>148</v>
      </c>
      <c r="I19" s="380"/>
      <c r="J19" s="381"/>
      <c r="K19" s="381"/>
      <c r="L19" s="378"/>
      <c r="M19" s="382"/>
      <c r="N19" s="383"/>
      <c r="O19" s="384"/>
      <c r="P19" s="385"/>
      <c r="Q19" s="386"/>
      <c r="R19" s="386"/>
    </row>
    <row r="20" spans="1:18" s="387" customFormat="1" ht="22.5" x14ac:dyDescent="0.2">
      <c r="A20" s="376" t="s">
        <v>671</v>
      </c>
      <c r="B20" s="402"/>
      <c r="C20" s="403"/>
      <c r="D20" s="403"/>
      <c r="E20" s="403"/>
      <c r="F20" s="403"/>
      <c r="G20" s="519">
        <f>'pós-CCET'!J126</f>
        <v>210</v>
      </c>
      <c r="H20" s="379">
        <f t="shared" si="2"/>
        <v>420</v>
      </c>
      <c r="I20" s="380"/>
      <c r="J20" s="381"/>
      <c r="K20" s="381"/>
      <c r="L20" s="378"/>
      <c r="M20" s="382"/>
      <c r="N20" s="383"/>
      <c r="O20" s="384"/>
      <c r="P20" s="385"/>
      <c r="Q20" s="386"/>
      <c r="R20" s="386"/>
    </row>
    <row r="21" spans="1:18" s="387" customFormat="1" x14ac:dyDescent="0.2">
      <c r="A21" s="376" t="s">
        <v>770</v>
      </c>
      <c r="B21" s="402"/>
      <c r="C21" s="403"/>
      <c r="D21" s="403"/>
      <c r="E21" s="403"/>
      <c r="F21" s="403"/>
      <c r="G21" s="519">
        <f>'pós-CCET'!J146</f>
        <v>124</v>
      </c>
      <c r="H21" s="379"/>
      <c r="I21" s="380"/>
      <c r="J21" s="381"/>
      <c r="K21" s="381"/>
      <c r="L21" s="378"/>
      <c r="M21" s="382"/>
      <c r="N21" s="383"/>
      <c r="O21" s="384"/>
      <c r="P21" s="385"/>
      <c r="Q21" s="386"/>
      <c r="R21" s="386"/>
    </row>
    <row r="22" spans="1:18" s="347" customFormat="1" x14ac:dyDescent="0.2">
      <c r="A22" s="389" t="s">
        <v>672</v>
      </c>
      <c r="B22" s="404">
        <f t="shared" ref="B22:M22" si="11">SUM(B11:B20)</f>
        <v>3160</v>
      </c>
      <c r="C22" s="404">
        <f t="shared" si="11"/>
        <v>261</v>
      </c>
      <c r="D22" s="404">
        <f t="shared" si="11"/>
        <v>3421</v>
      </c>
      <c r="E22" s="404">
        <f t="shared" si="11"/>
        <v>1070.2</v>
      </c>
      <c r="F22" s="404">
        <f t="shared" si="11"/>
        <v>2350.8000000000002</v>
      </c>
      <c r="G22" s="520">
        <f t="shared" si="11"/>
        <v>2330.375</v>
      </c>
      <c r="H22" s="365">
        <f t="shared" si="11"/>
        <v>4660.75</v>
      </c>
      <c r="I22" s="365">
        <f t="shared" si="11"/>
        <v>1044.9000000000001</v>
      </c>
      <c r="J22" s="365">
        <f t="shared" si="11"/>
        <v>221.84999999999997</v>
      </c>
      <c r="K22" s="365">
        <f t="shared" si="11"/>
        <v>1266.75</v>
      </c>
      <c r="L22" s="365">
        <f t="shared" si="11"/>
        <v>261.62499999999994</v>
      </c>
      <c r="M22" s="365">
        <f t="shared" si="11"/>
        <v>307.79411764705878</v>
      </c>
      <c r="N22" s="390">
        <f>B22/H22</f>
        <v>0.6780024674140428</v>
      </c>
      <c r="O22" s="391"/>
      <c r="P22" s="392">
        <f>SUM(P11:P20)</f>
        <v>470.15999999999997</v>
      </c>
      <c r="Q22" s="392">
        <f>SUM(Q11:Q20)</f>
        <v>60</v>
      </c>
      <c r="R22" s="392">
        <f>SUM(R11:R20)</f>
        <v>410.15999999999997</v>
      </c>
    </row>
    <row r="23" spans="1:18" s="347" customFormat="1" x14ac:dyDescent="0.2">
      <c r="A23" s="393"/>
      <c r="B23" s="391"/>
      <c r="C23" s="391"/>
      <c r="D23" s="394"/>
      <c r="E23" s="394"/>
      <c r="F23" s="394"/>
      <c r="G23" s="395"/>
      <c r="H23" s="394"/>
      <c r="I23" s="394"/>
      <c r="J23" s="394"/>
      <c r="K23" s="394"/>
      <c r="L23" s="394"/>
      <c r="M23" s="394"/>
      <c r="N23" s="396"/>
      <c r="O23" s="394"/>
      <c r="P23" s="397"/>
      <c r="Q23" s="398"/>
      <c r="R23" s="398"/>
    </row>
    <row r="24" spans="1:18" s="347" customFormat="1" x14ac:dyDescent="0.2">
      <c r="A24" s="399"/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1"/>
      <c r="O24" s="400"/>
      <c r="P24" s="397"/>
      <c r="Q24" s="398"/>
      <c r="R24" s="398"/>
    </row>
  </sheetData>
  <mergeCells count="16">
    <mergeCell ref="N9:N10"/>
    <mergeCell ref="A2:R2"/>
    <mergeCell ref="A3:R3"/>
    <mergeCell ref="M6:N6"/>
    <mergeCell ref="A7:A10"/>
    <mergeCell ref="E7:E10"/>
    <mergeCell ref="G7:G10"/>
    <mergeCell ref="Q7:Q10"/>
    <mergeCell ref="R7:R10"/>
    <mergeCell ref="B8:B10"/>
    <mergeCell ref="C8:C10"/>
    <mergeCell ref="D8:D10"/>
    <mergeCell ref="F8:F9"/>
    <mergeCell ref="H8:H9"/>
    <mergeCell ref="L8:L10"/>
    <mergeCell ref="M8:M1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3714-22DE-4064-B67B-AEA9EB646C26}">
  <dimension ref="A1:Q147"/>
  <sheetViews>
    <sheetView view="pageBreakPreview" zoomScale="85" zoomScaleNormal="100" zoomScaleSheetLayoutView="85" workbookViewId="0">
      <selection sqref="A1:Q2"/>
    </sheetView>
  </sheetViews>
  <sheetFormatPr defaultRowHeight="12.75" x14ac:dyDescent="0.2"/>
  <cols>
    <col min="1" max="1" width="66.28515625" bestFit="1" customWidth="1"/>
    <col min="2" max="2" width="5.42578125" bestFit="1" customWidth="1"/>
    <col min="3" max="3" width="3.140625" bestFit="1" customWidth="1"/>
    <col min="4" max="4" width="6.85546875" bestFit="1" customWidth="1"/>
    <col min="5" max="5" width="6.7109375" bestFit="1" customWidth="1"/>
    <col min="6" max="6" width="4.7109375" bestFit="1" customWidth="1"/>
    <col min="7" max="7" width="4" bestFit="1" customWidth="1"/>
    <col min="8" max="8" width="3.140625" bestFit="1" customWidth="1"/>
    <col min="9" max="9" width="6" bestFit="1" customWidth="1"/>
    <col min="10" max="10" width="6.28515625" bestFit="1" customWidth="1"/>
    <col min="11" max="11" width="8.28515625" bestFit="1" customWidth="1"/>
    <col min="12" max="12" width="4" bestFit="1" customWidth="1"/>
    <col min="13" max="13" width="6" bestFit="1" customWidth="1"/>
    <col min="14" max="14" width="6.85546875" bestFit="1" customWidth="1"/>
    <col min="15" max="15" width="6.7109375" bestFit="1" customWidth="1"/>
    <col min="16" max="16" width="4.7109375" bestFit="1" customWidth="1"/>
    <col min="17" max="17" width="7" bestFit="1" customWidth="1"/>
  </cols>
  <sheetData>
    <row r="1" spans="1:17" x14ac:dyDescent="0.2">
      <c r="A1" s="631" t="s">
        <v>185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</row>
    <row r="2" spans="1:17" x14ac:dyDescent="0.2">
      <c r="A2" s="631"/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</row>
    <row r="3" spans="1:17" x14ac:dyDescent="0.2">
      <c r="A3" s="632" t="s">
        <v>480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</row>
    <row r="4" spans="1:17" x14ac:dyDescent="0.2">
      <c r="A4" s="632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</row>
    <row r="5" spans="1:17" ht="22.5" x14ac:dyDescent="0.2">
      <c r="A5" s="277" t="s">
        <v>404</v>
      </c>
      <c r="B5" s="277" t="s">
        <v>472</v>
      </c>
      <c r="C5" s="277" t="s">
        <v>238</v>
      </c>
      <c r="D5" s="277" t="s">
        <v>46</v>
      </c>
      <c r="E5" s="277" t="s">
        <v>473</v>
      </c>
      <c r="F5" s="277" t="s">
        <v>474</v>
      </c>
      <c r="G5" s="278" t="s">
        <v>168</v>
      </c>
      <c r="H5" s="278" t="s">
        <v>475</v>
      </c>
      <c r="I5" s="278" t="s">
        <v>170</v>
      </c>
      <c r="J5" s="279" t="s">
        <v>476</v>
      </c>
      <c r="K5" s="279" t="s">
        <v>477</v>
      </c>
      <c r="L5" s="279" t="s">
        <v>475</v>
      </c>
      <c r="M5" s="279" t="s">
        <v>170</v>
      </c>
      <c r="N5" s="279" t="s">
        <v>46</v>
      </c>
      <c r="O5" s="279" t="s">
        <v>473</v>
      </c>
      <c r="P5" s="279" t="s">
        <v>474</v>
      </c>
      <c r="Q5" s="279" t="s">
        <v>63</v>
      </c>
    </row>
    <row r="6" spans="1:17" x14ac:dyDescent="0.2">
      <c r="A6" s="280" t="s">
        <v>481</v>
      </c>
      <c r="B6" s="281">
        <v>4</v>
      </c>
      <c r="C6" s="281">
        <v>60</v>
      </c>
      <c r="D6" s="281"/>
      <c r="E6" s="282"/>
      <c r="F6" s="282"/>
      <c r="G6" s="283">
        <f>C6/30</f>
        <v>2</v>
      </c>
      <c r="H6" s="283"/>
      <c r="I6" s="283"/>
      <c r="J6" s="284">
        <f>SUM(K6:P6)</f>
        <v>8</v>
      </c>
      <c r="K6" s="284">
        <f>G6*4</f>
        <v>8</v>
      </c>
      <c r="L6" s="285">
        <f>H6*4</f>
        <v>0</v>
      </c>
      <c r="M6" s="286">
        <f>I6*1.5</f>
        <v>0</v>
      </c>
      <c r="N6" s="284">
        <f t="shared" ref="N6:N51" si="0">D6*1</f>
        <v>0</v>
      </c>
      <c r="O6" s="284">
        <f t="shared" ref="O6:O51" si="1">E6*4</f>
        <v>0</v>
      </c>
      <c r="P6" s="284">
        <f t="shared" ref="P6:P44" si="2">F6*5</f>
        <v>0</v>
      </c>
      <c r="Q6" s="284">
        <f>J6*30</f>
        <v>240</v>
      </c>
    </row>
    <row r="7" spans="1:17" x14ac:dyDescent="0.2">
      <c r="A7" s="280" t="s">
        <v>482</v>
      </c>
      <c r="B7" s="281">
        <v>4</v>
      </c>
      <c r="C7" s="281">
        <v>60</v>
      </c>
      <c r="D7" s="281"/>
      <c r="E7" s="282"/>
      <c r="F7" s="282"/>
      <c r="G7" s="283">
        <f t="shared" ref="G7:G51" si="3">C7/30</f>
        <v>2</v>
      </c>
      <c r="H7" s="283"/>
      <c r="I7" s="283"/>
      <c r="J7" s="284">
        <f t="shared" ref="J7:J50" si="4">SUM(K7:P7)</f>
        <v>8</v>
      </c>
      <c r="K7" s="284">
        <f t="shared" ref="K7:L51" si="5">G7*4</f>
        <v>8</v>
      </c>
      <c r="L7" s="285">
        <f t="shared" si="5"/>
        <v>0</v>
      </c>
      <c r="M7" s="286">
        <f t="shared" ref="M7:M51" si="6">I7*1.5</f>
        <v>0</v>
      </c>
      <c r="N7" s="284">
        <f t="shared" si="0"/>
        <v>0</v>
      </c>
      <c r="O7" s="284">
        <f t="shared" si="1"/>
        <v>0</v>
      </c>
      <c r="P7" s="284">
        <f t="shared" si="2"/>
        <v>0</v>
      </c>
      <c r="Q7" s="284">
        <f t="shared" ref="Q7:Q51" si="7">J7*30</f>
        <v>240</v>
      </c>
    </row>
    <row r="8" spans="1:17" x14ac:dyDescent="0.2">
      <c r="A8" s="280" t="s">
        <v>483</v>
      </c>
      <c r="B8" s="281">
        <v>4</v>
      </c>
      <c r="C8" s="281">
        <v>60</v>
      </c>
      <c r="D8" s="281"/>
      <c r="E8" s="282"/>
      <c r="F8" s="282"/>
      <c r="G8" s="283">
        <f t="shared" si="3"/>
        <v>2</v>
      </c>
      <c r="H8" s="283"/>
      <c r="I8" s="283"/>
      <c r="J8" s="284">
        <f t="shared" si="4"/>
        <v>8</v>
      </c>
      <c r="K8" s="284">
        <f t="shared" si="5"/>
        <v>8</v>
      </c>
      <c r="L8" s="285">
        <f t="shared" si="5"/>
        <v>0</v>
      </c>
      <c r="M8" s="286">
        <f t="shared" si="6"/>
        <v>0</v>
      </c>
      <c r="N8" s="284">
        <f t="shared" si="0"/>
        <v>0</v>
      </c>
      <c r="O8" s="284">
        <f t="shared" si="1"/>
        <v>0</v>
      </c>
      <c r="P8" s="284">
        <f t="shared" si="2"/>
        <v>0</v>
      </c>
      <c r="Q8" s="284">
        <f t="shared" si="7"/>
        <v>240</v>
      </c>
    </row>
    <row r="9" spans="1:17" x14ac:dyDescent="0.2">
      <c r="A9" s="287" t="s">
        <v>484</v>
      </c>
      <c r="B9" s="288">
        <v>4</v>
      </c>
      <c r="C9" s="288">
        <v>60</v>
      </c>
      <c r="D9" s="288"/>
      <c r="E9" s="289"/>
      <c r="F9" s="289"/>
      <c r="G9" s="283">
        <f t="shared" si="3"/>
        <v>2</v>
      </c>
      <c r="H9" s="283"/>
      <c r="I9" s="290"/>
      <c r="J9" s="284">
        <f t="shared" si="4"/>
        <v>8</v>
      </c>
      <c r="K9" s="284">
        <f t="shared" si="5"/>
        <v>8</v>
      </c>
      <c r="L9" s="285">
        <f t="shared" si="5"/>
        <v>0</v>
      </c>
      <c r="M9" s="286">
        <f t="shared" si="6"/>
        <v>0</v>
      </c>
      <c r="N9" s="284">
        <f t="shared" si="0"/>
        <v>0</v>
      </c>
      <c r="O9" s="284">
        <f t="shared" si="1"/>
        <v>0</v>
      </c>
      <c r="P9" s="284">
        <f t="shared" si="2"/>
        <v>0</v>
      </c>
      <c r="Q9" s="284">
        <f t="shared" si="7"/>
        <v>240</v>
      </c>
    </row>
    <row r="10" spans="1:17" x14ac:dyDescent="0.2">
      <c r="A10" s="287" t="s">
        <v>485</v>
      </c>
      <c r="B10" s="288">
        <v>4</v>
      </c>
      <c r="C10" s="288">
        <v>60</v>
      </c>
      <c r="D10" s="288"/>
      <c r="E10" s="289"/>
      <c r="F10" s="289"/>
      <c r="G10" s="283">
        <f t="shared" si="3"/>
        <v>2</v>
      </c>
      <c r="H10" s="283"/>
      <c r="I10" s="290"/>
      <c r="J10" s="284">
        <f t="shared" si="4"/>
        <v>8</v>
      </c>
      <c r="K10" s="284">
        <f t="shared" si="5"/>
        <v>8</v>
      </c>
      <c r="L10" s="285">
        <f t="shared" si="5"/>
        <v>0</v>
      </c>
      <c r="M10" s="286">
        <f t="shared" si="6"/>
        <v>0</v>
      </c>
      <c r="N10" s="284">
        <f t="shared" si="0"/>
        <v>0</v>
      </c>
      <c r="O10" s="284">
        <f t="shared" si="1"/>
        <v>0</v>
      </c>
      <c r="P10" s="284">
        <f t="shared" si="2"/>
        <v>0</v>
      </c>
      <c r="Q10" s="284">
        <f t="shared" si="7"/>
        <v>240</v>
      </c>
    </row>
    <row r="11" spans="1:17" x14ac:dyDescent="0.2">
      <c r="A11" s="287" t="s">
        <v>486</v>
      </c>
      <c r="B11" s="288">
        <v>4</v>
      </c>
      <c r="C11" s="288">
        <v>60</v>
      </c>
      <c r="D11" s="288"/>
      <c r="E11" s="289"/>
      <c r="F11" s="289"/>
      <c r="G11" s="283">
        <f t="shared" si="3"/>
        <v>2</v>
      </c>
      <c r="H11" s="283"/>
      <c r="I11" s="290"/>
      <c r="J11" s="284">
        <f t="shared" si="4"/>
        <v>8</v>
      </c>
      <c r="K11" s="284">
        <f t="shared" si="5"/>
        <v>8</v>
      </c>
      <c r="L11" s="285">
        <f t="shared" si="5"/>
        <v>0</v>
      </c>
      <c r="M11" s="286">
        <f t="shared" si="6"/>
        <v>0</v>
      </c>
      <c r="N11" s="284">
        <f t="shared" si="0"/>
        <v>0</v>
      </c>
      <c r="O11" s="284">
        <f t="shared" si="1"/>
        <v>0</v>
      </c>
      <c r="P11" s="284">
        <f t="shared" si="2"/>
        <v>0</v>
      </c>
      <c r="Q11" s="284">
        <f t="shared" si="7"/>
        <v>240</v>
      </c>
    </row>
    <row r="12" spans="1:17" x14ac:dyDescent="0.2">
      <c r="A12" s="287" t="s">
        <v>487</v>
      </c>
      <c r="B12" s="288"/>
      <c r="C12" s="288"/>
      <c r="D12" s="288"/>
      <c r="E12" s="291">
        <v>30</v>
      </c>
      <c r="F12" s="289"/>
      <c r="G12" s="283">
        <f t="shared" si="3"/>
        <v>0</v>
      </c>
      <c r="H12" s="283"/>
      <c r="I12" s="290"/>
      <c r="J12" s="284">
        <f t="shared" si="4"/>
        <v>120</v>
      </c>
      <c r="K12" s="284">
        <f t="shared" si="5"/>
        <v>0</v>
      </c>
      <c r="L12" s="285">
        <f t="shared" si="5"/>
        <v>0</v>
      </c>
      <c r="M12" s="286">
        <f t="shared" si="6"/>
        <v>0</v>
      </c>
      <c r="N12" s="284">
        <f t="shared" si="0"/>
        <v>0</v>
      </c>
      <c r="O12" s="284">
        <f t="shared" si="1"/>
        <v>120</v>
      </c>
      <c r="P12" s="284">
        <f t="shared" si="2"/>
        <v>0</v>
      </c>
      <c r="Q12" s="284">
        <f t="shared" si="7"/>
        <v>3600</v>
      </c>
    </row>
    <row r="13" spans="1:17" x14ac:dyDescent="0.2">
      <c r="A13" s="287" t="s">
        <v>488</v>
      </c>
      <c r="B13" s="288">
        <v>4</v>
      </c>
      <c r="C13" s="288">
        <v>60</v>
      </c>
      <c r="D13" s="288"/>
      <c r="E13" s="289"/>
      <c r="F13" s="289"/>
      <c r="G13" s="283">
        <f t="shared" si="3"/>
        <v>2</v>
      </c>
      <c r="H13" s="283"/>
      <c r="I13" s="290"/>
      <c r="J13" s="284">
        <f t="shared" si="4"/>
        <v>8</v>
      </c>
      <c r="K13" s="284">
        <f t="shared" si="5"/>
        <v>8</v>
      </c>
      <c r="L13" s="285">
        <f t="shared" si="5"/>
        <v>0</v>
      </c>
      <c r="M13" s="286">
        <f t="shared" si="6"/>
        <v>0</v>
      </c>
      <c r="N13" s="284">
        <f t="shared" si="0"/>
        <v>0</v>
      </c>
      <c r="O13" s="284">
        <f t="shared" si="1"/>
        <v>0</v>
      </c>
      <c r="P13" s="284">
        <f t="shared" si="2"/>
        <v>0</v>
      </c>
      <c r="Q13" s="284">
        <f t="shared" si="7"/>
        <v>240</v>
      </c>
    </row>
    <row r="14" spans="1:17" x14ac:dyDescent="0.2">
      <c r="A14" s="287" t="s">
        <v>489</v>
      </c>
      <c r="B14" s="292">
        <v>4</v>
      </c>
      <c r="C14" s="292">
        <v>60</v>
      </c>
      <c r="D14" s="292"/>
      <c r="E14" s="293"/>
      <c r="F14" s="293"/>
      <c r="G14" s="283">
        <f t="shared" si="3"/>
        <v>2</v>
      </c>
      <c r="H14" s="283"/>
      <c r="I14" s="294"/>
      <c r="J14" s="284">
        <f t="shared" si="4"/>
        <v>8</v>
      </c>
      <c r="K14" s="284">
        <f t="shared" si="5"/>
        <v>8</v>
      </c>
      <c r="L14" s="285">
        <f t="shared" si="5"/>
        <v>0</v>
      </c>
      <c r="M14" s="286">
        <f t="shared" si="6"/>
        <v>0</v>
      </c>
      <c r="N14" s="284">
        <f t="shared" si="0"/>
        <v>0</v>
      </c>
      <c r="O14" s="284">
        <f t="shared" si="1"/>
        <v>0</v>
      </c>
      <c r="P14" s="284">
        <f t="shared" si="2"/>
        <v>0</v>
      </c>
      <c r="Q14" s="284">
        <f t="shared" si="7"/>
        <v>240</v>
      </c>
    </row>
    <row r="15" spans="1:17" x14ac:dyDescent="0.2">
      <c r="A15" s="287" t="s">
        <v>490</v>
      </c>
      <c r="B15" s="292">
        <v>4</v>
      </c>
      <c r="C15" s="292">
        <v>60</v>
      </c>
      <c r="D15" s="292"/>
      <c r="E15" s="293"/>
      <c r="F15" s="293"/>
      <c r="G15" s="283">
        <f t="shared" si="3"/>
        <v>2</v>
      </c>
      <c r="H15" s="283"/>
      <c r="I15" s="294"/>
      <c r="J15" s="284">
        <f t="shared" si="4"/>
        <v>8</v>
      </c>
      <c r="K15" s="284">
        <f t="shared" si="5"/>
        <v>8</v>
      </c>
      <c r="L15" s="285">
        <f t="shared" si="5"/>
        <v>0</v>
      </c>
      <c r="M15" s="286">
        <f t="shared" si="6"/>
        <v>0</v>
      </c>
      <c r="N15" s="284">
        <f t="shared" si="0"/>
        <v>0</v>
      </c>
      <c r="O15" s="284">
        <f t="shared" si="1"/>
        <v>0</v>
      </c>
      <c r="P15" s="284">
        <f t="shared" si="2"/>
        <v>0</v>
      </c>
      <c r="Q15" s="284">
        <f t="shared" si="7"/>
        <v>240</v>
      </c>
    </row>
    <row r="16" spans="1:17" x14ac:dyDescent="0.2">
      <c r="A16" s="287" t="s">
        <v>491</v>
      </c>
      <c r="B16" s="292">
        <v>4</v>
      </c>
      <c r="C16" s="292">
        <v>60</v>
      </c>
      <c r="D16" s="292"/>
      <c r="E16" s="293"/>
      <c r="F16" s="293"/>
      <c r="G16" s="283">
        <f t="shared" si="3"/>
        <v>2</v>
      </c>
      <c r="H16" s="283"/>
      <c r="I16" s="294"/>
      <c r="J16" s="284">
        <f t="shared" si="4"/>
        <v>8</v>
      </c>
      <c r="K16" s="284">
        <f t="shared" si="5"/>
        <v>8</v>
      </c>
      <c r="L16" s="285">
        <f t="shared" si="5"/>
        <v>0</v>
      </c>
      <c r="M16" s="286">
        <f t="shared" si="6"/>
        <v>0</v>
      </c>
      <c r="N16" s="284">
        <f t="shared" si="0"/>
        <v>0</v>
      </c>
      <c r="O16" s="284">
        <f t="shared" si="1"/>
        <v>0</v>
      </c>
      <c r="P16" s="284">
        <f t="shared" si="2"/>
        <v>0</v>
      </c>
      <c r="Q16" s="284">
        <f t="shared" si="7"/>
        <v>240</v>
      </c>
    </row>
    <row r="17" spans="1:17" x14ac:dyDescent="0.2">
      <c r="A17" s="287" t="s">
        <v>492</v>
      </c>
      <c r="B17" s="292">
        <v>4</v>
      </c>
      <c r="C17" s="292">
        <v>60</v>
      </c>
      <c r="D17" s="292"/>
      <c r="E17" s="293"/>
      <c r="F17" s="293"/>
      <c r="G17" s="283">
        <f t="shared" si="3"/>
        <v>2</v>
      </c>
      <c r="H17" s="283"/>
      <c r="I17" s="294"/>
      <c r="J17" s="284">
        <f t="shared" si="4"/>
        <v>8</v>
      </c>
      <c r="K17" s="284">
        <f t="shared" si="5"/>
        <v>8</v>
      </c>
      <c r="L17" s="285">
        <f t="shared" si="5"/>
        <v>0</v>
      </c>
      <c r="M17" s="286">
        <f t="shared" si="6"/>
        <v>0</v>
      </c>
      <c r="N17" s="284">
        <f t="shared" si="0"/>
        <v>0</v>
      </c>
      <c r="O17" s="284">
        <f t="shared" si="1"/>
        <v>0</v>
      </c>
      <c r="P17" s="284">
        <f t="shared" si="2"/>
        <v>0</v>
      </c>
      <c r="Q17" s="284">
        <f t="shared" si="7"/>
        <v>240</v>
      </c>
    </row>
    <row r="18" spans="1:17" x14ac:dyDescent="0.2">
      <c r="A18" s="287" t="s">
        <v>493</v>
      </c>
      <c r="B18" s="292">
        <v>4</v>
      </c>
      <c r="C18" s="292">
        <v>60</v>
      </c>
      <c r="D18" s="287"/>
      <c r="E18" s="293"/>
      <c r="F18" s="293"/>
      <c r="G18" s="283">
        <f t="shared" si="3"/>
        <v>2</v>
      </c>
      <c r="H18" s="283"/>
      <c r="I18" s="294"/>
      <c r="J18" s="284">
        <f t="shared" si="4"/>
        <v>8</v>
      </c>
      <c r="K18" s="284">
        <f t="shared" si="5"/>
        <v>8</v>
      </c>
      <c r="L18" s="285">
        <f t="shared" si="5"/>
        <v>0</v>
      </c>
      <c r="M18" s="286">
        <f t="shared" si="6"/>
        <v>0</v>
      </c>
      <c r="N18" s="284">
        <f t="shared" si="0"/>
        <v>0</v>
      </c>
      <c r="O18" s="284">
        <f t="shared" si="1"/>
        <v>0</v>
      </c>
      <c r="P18" s="284">
        <f t="shared" si="2"/>
        <v>0</v>
      </c>
      <c r="Q18" s="284">
        <f t="shared" si="7"/>
        <v>240</v>
      </c>
    </row>
    <row r="19" spans="1:17" x14ac:dyDescent="0.2">
      <c r="A19" s="287" t="s">
        <v>494</v>
      </c>
      <c r="B19" s="292">
        <v>4</v>
      </c>
      <c r="C19" s="292">
        <v>60</v>
      </c>
      <c r="D19" s="287"/>
      <c r="E19" s="293"/>
      <c r="F19" s="293"/>
      <c r="G19" s="283">
        <f t="shared" si="3"/>
        <v>2</v>
      </c>
      <c r="H19" s="283"/>
      <c r="I19" s="294"/>
      <c r="J19" s="284">
        <f t="shared" si="4"/>
        <v>8</v>
      </c>
      <c r="K19" s="284">
        <f t="shared" si="5"/>
        <v>8</v>
      </c>
      <c r="L19" s="285">
        <f t="shared" si="5"/>
        <v>0</v>
      </c>
      <c r="M19" s="286">
        <f t="shared" si="6"/>
        <v>0</v>
      </c>
      <c r="N19" s="284">
        <f t="shared" si="0"/>
        <v>0</v>
      </c>
      <c r="O19" s="284">
        <f t="shared" si="1"/>
        <v>0</v>
      </c>
      <c r="P19" s="284">
        <f t="shared" si="2"/>
        <v>0</v>
      </c>
      <c r="Q19" s="284">
        <f t="shared" si="7"/>
        <v>240</v>
      </c>
    </row>
    <row r="20" spans="1:17" x14ac:dyDescent="0.2">
      <c r="A20" s="287" t="s">
        <v>495</v>
      </c>
      <c r="B20" s="292">
        <v>4</v>
      </c>
      <c r="C20" s="292">
        <v>60</v>
      </c>
      <c r="D20" s="287"/>
      <c r="E20" s="293"/>
      <c r="F20" s="293"/>
      <c r="G20" s="283">
        <f t="shared" si="3"/>
        <v>2</v>
      </c>
      <c r="H20" s="283"/>
      <c r="I20" s="294"/>
      <c r="J20" s="284">
        <f t="shared" si="4"/>
        <v>8</v>
      </c>
      <c r="K20" s="284">
        <f t="shared" si="5"/>
        <v>8</v>
      </c>
      <c r="L20" s="285">
        <f t="shared" si="5"/>
        <v>0</v>
      </c>
      <c r="M20" s="286">
        <f t="shared" si="6"/>
        <v>0</v>
      </c>
      <c r="N20" s="284">
        <f t="shared" si="0"/>
        <v>0</v>
      </c>
      <c r="O20" s="284">
        <f t="shared" si="1"/>
        <v>0</v>
      </c>
      <c r="P20" s="284">
        <f t="shared" si="2"/>
        <v>0</v>
      </c>
      <c r="Q20" s="284">
        <f t="shared" si="7"/>
        <v>240</v>
      </c>
    </row>
    <row r="21" spans="1:17" x14ac:dyDescent="0.2">
      <c r="A21" s="287" t="s">
        <v>496</v>
      </c>
      <c r="B21" s="292">
        <v>4</v>
      </c>
      <c r="C21" s="292">
        <v>60</v>
      </c>
      <c r="D21" s="287"/>
      <c r="E21" s="293"/>
      <c r="F21" s="293"/>
      <c r="G21" s="283">
        <f t="shared" si="3"/>
        <v>2</v>
      </c>
      <c r="H21" s="283"/>
      <c r="I21" s="294"/>
      <c r="J21" s="284">
        <f t="shared" si="4"/>
        <v>8</v>
      </c>
      <c r="K21" s="284">
        <f t="shared" si="5"/>
        <v>8</v>
      </c>
      <c r="L21" s="285">
        <f t="shared" si="5"/>
        <v>0</v>
      </c>
      <c r="M21" s="286">
        <f t="shared" si="6"/>
        <v>0</v>
      </c>
      <c r="N21" s="284">
        <f t="shared" si="0"/>
        <v>0</v>
      </c>
      <c r="O21" s="284">
        <f t="shared" si="1"/>
        <v>0</v>
      </c>
      <c r="P21" s="284">
        <f t="shared" si="2"/>
        <v>0</v>
      </c>
      <c r="Q21" s="284">
        <f t="shared" si="7"/>
        <v>240</v>
      </c>
    </row>
    <row r="22" spans="1:17" x14ac:dyDescent="0.2">
      <c r="A22" s="287" t="s">
        <v>497</v>
      </c>
      <c r="B22" s="292">
        <v>4</v>
      </c>
      <c r="C22" s="292">
        <v>60</v>
      </c>
      <c r="D22" s="287"/>
      <c r="E22" s="293"/>
      <c r="F22" s="293"/>
      <c r="G22" s="283">
        <f t="shared" si="3"/>
        <v>2</v>
      </c>
      <c r="H22" s="283"/>
      <c r="I22" s="294"/>
      <c r="J22" s="284">
        <f t="shared" si="4"/>
        <v>8</v>
      </c>
      <c r="K22" s="284">
        <f t="shared" si="5"/>
        <v>8</v>
      </c>
      <c r="L22" s="285">
        <f t="shared" si="5"/>
        <v>0</v>
      </c>
      <c r="M22" s="286">
        <f t="shared" si="6"/>
        <v>0</v>
      </c>
      <c r="N22" s="284">
        <f t="shared" si="0"/>
        <v>0</v>
      </c>
      <c r="O22" s="284">
        <f t="shared" si="1"/>
        <v>0</v>
      </c>
      <c r="P22" s="284">
        <f t="shared" si="2"/>
        <v>0</v>
      </c>
      <c r="Q22" s="284">
        <f t="shared" si="7"/>
        <v>240</v>
      </c>
    </row>
    <row r="23" spans="1:17" x14ac:dyDescent="0.2">
      <c r="A23" s="287" t="s">
        <v>498</v>
      </c>
      <c r="B23" s="292">
        <v>4</v>
      </c>
      <c r="C23" s="292">
        <v>60</v>
      </c>
      <c r="D23" s="287"/>
      <c r="E23" s="293"/>
      <c r="F23" s="293"/>
      <c r="G23" s="283">
        <f t="shared" si="3"/>
        <v>2</v>
      </c>
      <c r="H23" s="283"/>
      <c r="I23" s="294"/>
      <c r="J23" s="284">
        <f t="shared" si="4"/>
        <v>8</v>
      </c>
      <c r="K23" s="284">
        <f t="shared" si="5"/>
        <v>8</v>
      </c>
      <c r="L23" s="285">
        <f t="shared" si="5"/>
        <v>0</v>
      </c>
      <c r="M23" s="286">
        <f t="shared" si="6"/>
        <v>0</v>
      </c>
      <c r="N23" s="284">
        <f t="shared" si="0"/>
        <v>0</v>
      </c>
      <c r="O23" s="284">
        <f t="shared" si="1"/>
        <v>0</v>
      </c>
      <c r="P23" s="284">
        <f t="shared" si="2"/>
        <v>0</v>
      </c>
      <c r="Q23" s="284">
        <f t="shared" si="7"/>
        <v>240</v>
      </c>
    </row>
    <row r="24" spans="1:17" x14ac:dyDescent="0.2">
      <c r="A24" s="287" t="s">
        <v>499</v>
      </c>
      <c r="B24" s="292">
        <v>4</v>
      </c>
      <c r="C24" s="292">
        <v>60</v>
      </c>
      <c r="D24" s="292"/>
      <c r="E24" s="293"/>
      <c r="F24" s="293"/>
      <c r="G24" s="283">
        <f t="shared" si="3"/>
        <v>2</v>
      </c>
      <c r="H24" s="283"/>
      <c r="I24" s="294"/>
      <c r="J24" s="284">
        <f t="shared" si="4"/>
        <v>8</v>
      </c>
      <c r="K24" s="284">
        <f t="shared" si="5"/>
        <v>8</v>
      </c>
      <c r="L24" s="285">
        <f t="shared" si="5"/>
        <v>0</v>
      </c>
      <c r="M24" s="286">
        <f t="shared" si="6"/>
        <v>0</v>
      </c>
      <c r="N24" s="284">
        <f t="shared" si="0"/>
        <v>0</v>
      </c>
      <c r="O24" s="284">
        <f t="shared" si="1"/>
        <v>0</v>
      </c>
      <c r="P24" s="284">
        <f t="shared" si="2"/>
        <v>0</v>
      </c>
      <c r="Q24" s="284">
        <f t="shared" si="7"/>
        <v>240</v>
      </c>
    </row>
    <row r="25" spans="1:17" x14ac:dyDescent="0.2">
      <c r="A25" s="287" t="s">
        <v>500</v>
      </c>
      <c r="B25" s="292">
        <v>4</v>
      </c>
      <c r="C25" s="292">
        <v>60</v>
      </c>
      <c r="D25" s="292"/>
      <c r="E25" s="293"/>
      <c r="F25" s="293"/>
      <c r="G25" s="283">
        <f t="shared" si="3"/>
        <v>2</v>
      </c>
      <c r="H25" s="283"/>
      <c r="I25" s="294"/>
      <c r="J25" s="284">
        <f t="shared" si="4"/>
        <v>8</v>
      </c>
      <c r="K25" s="284">
        <f t="shared" si="5"/>
        <v>8</v>
      </c>
      <c r="L25" s="285">
        <f t="shared" si="5"/>
        <v>0</v>
      </c>
      <c r="M25" s="286">
        <f t="shared" si="6"/>
        <v>0</v>
      </c>
      <c r="N25" s="284">
        <f t="shared" si="0"/>
        <v>0</v>
      </c>
      <c r="O25" s="284">
        <f t="shared" si="1"/>
        <v>0</v>
      </c>
      <c r="P25" s="284">
        <f t="shared" si="2"/>
        <v>0</v>
      </c>
      <c r="Q25" s="284">
        <f t="shared" si="7"/>
        <v>240</v>
      </c>
    </row>
    <row r="26" spans="1:17" x14ac:dyDescent="0.2">
      <c r="A26" s="287" t="s">
        <v>501</v>
      </c>
      <c r="B26" s="292">
        <v>4</v>
      </c>
      <c r="C26" s="292">
        <v>60</v>
      </c>
      <c r="D26" s="292"/>
      <c r="E26" s="293"/>
      <c r="F26" s="293"/>
      <c r="G26" s="283">
        <f t="shared" si="3"/>
        <v>2</v>
      </c>
      <c r="H26" s="283"/>
      <c r="I26" s="294"/>
      <c r="J26" s="284">
        <f t="shared" si="4"/>
        <v>8</v>
      </c>
      <c r="K26" s="284">
        <f t="shared" si="5"/>
        <v>8</v>
      </c>
      <c r="L26" s="285">
        <f t="shared" si="5"/>
        <v>0</v>
      </c>
      <c r="M26" s="286">
        <f t="shared" si="6"/>
        <v>0</v>
      </c>
      <c r="N26" s="284">
        <f t="shared" si="0"/>
        <v>0</v>
      </c>
      <c r="O26" s="284">
        <f t="shared" si="1"/>
        <v>0</v>
      </c>
      <c r="P26" s="284">
        <f t="shared" si="2"/>
        <v>0</v>
      </c>
      <c r="Q26" s="284">
        <f t="shared" si="7"/>
        <v>240</v>
      </c>
    </row>
    <row r="27" spans="1:17" x14ac:dyDescent="0.2">
      <c r="A27" s="287" t="s">
        <v>502</v>
      </c>
      <c r="B27" s="292">
        <v>4</v>
      </c>
      <c r="C27" s="292">
        <v>60</v>
      </c>
      <c r="D27" s="292"/>
      <c r="E27" s="293"/>
      <c r="F27" s="293"/>
      <c r="G27" s="283">
        <f t="shared" si="3"/>
        <v>2</v>
      </c>
      <c r="H27" s="283"/>
      <c r="I27" s="294"/>
      <c r="J27" s="284">
        <f t="shared" si="4"/>
        <v>8</v>
      </c>
      <c r="K27" s="284">
        <f t="shared" si="5"/>
        <v>8</v>
      </c>
      <c r="L27" s="285">
        <f t="shared" si="5"/>
        <v>0</v>
      </c>
      <c r="M27" s="286">
        <f t="shared" si="6"/>
        <v>0</v>
      </c>
      <c r="N27" s="284">
        <f t="shared" si="0"/>
        <v>0</v>
      </c>
      <c r="O27" s="284">
        <f t="shared" si="1"/>
        <v>0</v>
      </c>
      <c r="P27" s="284">
        <f t="shared" si="2"/>
        <v>0</v>
      </c>
      <c r="Q27" s="284">
        <f t="shared" si="7"/>
        <v>240</v>
      </c>
    </row>
    <row r="28" spans="1:17" x14ac:dyDescent="0.2">
      <c r="A28" s="287" t="s">
        <v>503</v>
      </c>
      <c r="B28" s="292">
        <v>4</v>
      </c>
      <c r="C28" s="292">
        <v>60</v>
      </c>
      <c r="D28" s="292"/>
      <c r="E28" s="293"/>
      <c r="F28" s="293"/>
      <c r="G28" s="283">
        <f t="shared" si="3"/>
        <v>2</v>
      </c>
      <c r="H28" s="283"/>
      <c r="I28" s="294"/>
      <c r="J28" s="284">
        <f t="shared" si="4"/>
        <v>8</v>
      </c>
      <c r="K28" s="284">
        <f t="shared" si="5"/>
        <v>8</v>
      </c>
      <c r="L28" s="285">
        <f t="shared" si="5"/>
        <v>0</v>
      </c>
      <c r="M28" s="286">
        <f t="shared" si="6"/>
        <v>0</v>
      </c>
      <c r="N28" s="284">
        <f t="shared" si="0"/>
        <v>0</v>
      </c>
      <c r="O28" s="284">
        <f t="shared" si="1"/>
        <v>0</v>
      </c>
      <c r="P28" s="284">
        <f t="shared" si="2"/>
        <v>0</v>
      </c>
      <c r="Q28" s="284">
        <f t="shared" si="7"/>
        <v>240</v>
      </c>
    </row>
    <row r="29" spans="1:17" x14ac:dyDescent="0.2">
      <c r="A29" s="287" t="s">
        <v>504</v>
      </c>
      <c r="B29" s="292">
        <v>4</v>
      </c>
      <c r="C29" s="292">
        <v>60</v>
      </c>
      <c r="D29" s="292"/>
      <c r="E29" s="293"/>
      <c r="F29" s="293"/>
      <c r="G29" s="283">
        <f t="shared" si="3"/>
        <v>2</v>
      </c>
      <c r="H29" s="283"/>
      <c r="I29" s="294"/>
      <c r="J29" s="284">
        <f t="shared" si="4"/>
        <v>8</v>
      </c>
      <c r="K29" s="284">
        <f t="shared" si="5"/>
        <v>8</v>
      </c>
      <c r="L29" s="285">
        <f t="shared" si="5"/>
        <v>0</v>
      </c>
      <c r="M29" s="286">
        <f t="shared" si="6"/>
        <v>0</v>
      </c>
      <c r="N29" s="284">
        <f t="shared" si="0"/>
        <v>0</v>
      </c>
      <c r="O29" s="284">
        <f t="shared" si="1"/>
        <v>0</v>
      </c>
      <c r="P29" s="284">
        <f t="shared" si="2"/>
        <v>0</v>
      </c>
      <c r="Q29" s="284">
        <f t="shared" si="7"/>
        <v>240</v>
      </c>
    </row>
    <row r="30" spans="1:17" x14ac:dyDescent="0.2">
      <c r="A30" s="287" t="s">
        <v>505</v>
      </c>
      <c r="B30" s="292">
        <v>4</v>
      </c>
      <c r="C30" s="292">
        <v>60</v>
      </c>
      <c r="D30" s="292"/>
      <c r="E30" s="293"/>
      <c r="F30" s="293"/>
      <c r="G30" s="283">
        <f t="shared" si="3"/>
        <v>2</v>
      </c>
      <c r="H30" s="283"/>
      <c r="I30" s="294"/>
      <c r="J30" s="284">
        <f t="shared" si="4"/>
        <v>8</v>
      </c>
      <c r="K30" s="284">
        <f t="shared" si="5"/>
        <v>8</v>
      </c>
      <c r="L30" s="285">
        <f t="shared" si="5"/>
        <v>0</v>
      </c>
      <c r="M30" s="286">
        <f t="shared" si="6"/>
        <v>0</v>
      </c>
      <c r="N30" s="284">
        <f t="shared" si="0"/>
        <v>0</v>
      </c>
      <c r="O30" s="284">
        <f t="shared" si="1"/>
        <v>0</v>
      </c>
      <c r="P30" s="284">
        <f t="shared" si="2"/>
        <v>0</v>
      </c>
      <c r="Q30" s="284">
        <f t="shared" si="7"/>
        <v>240</v>
      </c>
    </row>
    <row r="31" spans="1:17" x14ac:dyDescent="0.2">
      <c r="A31" s="287" t="s">
        <v>506</v>
      </c>
      <c r="B31" s="292">
        <v>4</v>
      </c>
      <c r="C31" s="292">
        <v>60</v>
      </c>
      <c r="D31" s="292"/>
      <c r="E31" s="293"/>
      <c r="F31" s="293"/>
      <c r="G31" s="283">
        <f t="shared" si="3"/>
        <v>2</v>
      </c>
      <c r="H31" s="283"/>
      <c r="I31" s="294"/>
      <c r="J31" s="284">
        <f t="shared" si="4"/>
        <v>8</v>
      </c>
      <c r="K31" s="284">
        <f t="shared" si="5"/>
        <v>8</v>
      </c>
      <c r="L31" s="285">
        <f t="shared" si="5"/>
        <v>0</v>
      </c>
      <c r="M31" s="286">
        <f t="shared" si="6"/>
        <v>0</v>
      </c>
      <c r="N31" s="284">
        <f t="shared" si="0"/>
        <v>0</v>
      </c>
      <c r="O31" s="284">
        <f t="shared" si="1"/>
        <v>0</v>
      </c>
      <c r="P31" s="284">
        <f t="shared" si="2"/>
        <v>0</v>
      </c>
      <c r="Q31" s="284">
        <f t="shared" si="7"/>
        <v>240</v>
      </c>
    </row>
    <row r="32" spans="1:17" x14ac:dyDescent="0.2">
      <c r="A32" s="287" t="s">
        <v>507</v>
      </c>
      <c r="B32" s="292">
        <v>4</v>
      </c>
      <c r="C32" s="292">
        <v>60</v>
      </c>
      <c r="D32" s="292"/>
      <c r="E32" s="293"/>
      <c r="F32" s="293"/>
      <c r="G32" s="283">
        <f t="shared" si="3"/>
        <v>2</v>
      </c>
      <c r="H32" s="283"/>
      <c r="I32" s="294"/>
      <c r="J32" s="284">
        <f t="shared" si="4"/>
        <v>8</v>
      </c>
      <c r="K32" s="284">
        <f t="shared" si="5"/>
        <v>8</v>
      </c>
      <c r="L32" s="285">
        <f t="shared" si="5"/>
        <v>0</v>
      </c>
      <c r="M32" s="286">
        <f t="shared" si="6"/>
        <v>0</v>
      </c>
      <c r="N32" s="284">
        <f t="shared" si="0"/>
        <v>0</v>
      </c>
      <c r="O32" s="284">
        <f t="shared" si="1"/>
        <v>0</v>
      </c>
      <c r="P32" s="284">
        <f t="shared" si="2"/>
        <v>0</v>
      </c>
      <c r="Q32" s="284">
        <f t="shared" si="7"/>
        <v>240</v>
      </c>
    </row>
    <row r="33" spans="1:17" x14ac:dyDescent="0.2">
      <c r="A33" s="287" t="s">
        <v>508</v>
      </c>
      <c r="B33" s="292">
        <v>4</v>
      </c>
      <c r="C33" s="292">
        <v>60</v>
      </c>
      <c r="D33" s="292"/>
      <c r="E33" s="293"/>
      <c r="F33" s="293"/>
      <c r="G33" s="283">
        <f t="shared" si="3"/>
        <v>2</v>
      </c>
      <c r="H33" s="283"/>
      <c r="I33" s="294"/>
      <c r="J33" s="284">
        <f t="shared" si="4"/>
        <v>8</v>
      </c>
      <c r="K33" s="284">
        <f t="shared" si="5"/>
        <v>8</v>
      </c>
      <c r="L33" s="285">
        <f t="shared" si="5"/>
        <v>0</v>
      </c>
      <c r="M33" s="286">
        <f t="shared" si="6"/>
        <v>0</v>
      </c>
      <c r="N33" s="284">
        <f t="shared" si="0"/>
        <v>0</v>
      </c>
      <c r="O33" s="284">
        <f t="shared" si="1"/>
        <v>0</v>
      </c>
      <c r="P33" s="284">
        <f t="shared" si="2"/>
        <v>0</v>
      </c>
      <c r="Q33" s="284">
        <f t="shared" si="7"/>
        <v>240</v>
      </c>
    </row>
    <row r="34" spans="1:17" x14ac:dyDescent="0.2">
      <c r="A34" s="287" t="s">
        <v>509</v>
      </c>
      <c r="B34" s="292">
        <v>4</v>
      </c>
      <c r="C34" s="292">
        <v>60</v>
      </c>
      <c r="D34" s="292"/>
      <c r="E34" s="293"/>
      <c r="F34" s="293"/>
      <c r="G34" s="283">
        <f t="shared" si="3"/>
        <v>2</v>
      </c>
      <c r="H34" s="283"/>
      <c r="I34" s="294"/>
      <c r="J34" s="284">
        <f t="shared" si="4"/>
        <v>8</v>
      </c>
      <c r="K34" s="284">
        <f t="shared" si="5"/>
        <v>8</v>
      </c>
      <c r="L34" s="285">
        <f t="shared" si="5"/>
        <v>0</v>
      </c>
      <c r="M34" s="286">
        <f t="shared" si="6"/>
        <v>0</v>
      </c>
      <c r="N34" s="284">
        <f t="shared" si="0"/>
        <v>0</v>
      </c>
      <c r="O34" s="284">
        <f t="shared" si="1"/>
        <v>0</v>
      </c>
      <c r="P34" s="284">
        <f t="shared" si="2"/>
        <v>0</v>
      </c>
      <c r="Q34" s="284">
        <f t="shared" si="7"/>
        <v>240</v>
      </c>
    </row>
    <row r="35" spans="1:17" x14ac:dyDescent="0.2">
      <c r="A35" s="287" t="s">
        <v>510</v>
      </c>
      <c r="B35" s="292">
        <v>4</v>
      </c>
      <c r="C35" s="292">
        <v>60</v>
      </c>
      <c r="D35" s="292"/>
      <c r="E35" s="293"/>
      <c r="F35" s="293"/>
      <c r="G35" s="283">
        <f t="shared" si="3"/>
        <v>2</v>
      </c>
      <c r="H35" s="283"/>
      <c r="I35" s="294"/>
      <c r="J35" s="284">
        <f t="shared" si="4"/>
        <v>8</v>
      </c>
      <c r="K35" s="284">
        <f t="shared" si="5"/>
        <v>8</v>
      </c>
      <c r="L35" s="285">
        <f t="shared" si="5"/>
        <v>0</v>
      </c>
      <c r="M35" s="286">
        <f t="shared" si="6"/>
        <v>0</v>
      </c>
      <c r="N35" s="284">
        <f t="shared" si="0"/>
        <v>0</v>
      </c>
      <c r="O35" s="284">
        <f t="shared" si="1"/>
        <v>0</v>
      </c>
      <c r="P35" s="284">
        <f t="shared" si="2"/>
        <v>0</v>
      </c>
      <c r="Q35" s="284">
        <f t="shared" si="7"/>
        <v>240</v>
      </c>
    </row>
    <row r="36" spans="1:17" x14ac:dyDescent="0.2">
      <c r="A36" s="287" t="s">
        <v>511</v>
      </c>
      <c r="B36" s="292">
        <v>4</v>
      </c>
      <c r="C36" s="292">
        <v>60</v>
      </c>
      <c r="D36" s="292"/>
      <c r="E36" s="293"/>
      <c r="F36" s="293"/>
      <c r="G36" s="283">
        <f t="shared" si="3"/>
        <v>2</v>
      </c>
      <c r="H36" s="283"/>
      <c r="I36" s="294"/>
      <c r="J36" s="284">
        <f t="shared" si="4"/>
        <v>8</v>
      </c>
      <c r="K36" s="284">
        <f t="shared" si="5"/>
        <v>8</v>
      </c>
      <c r="L36" s="285">
        <f t="shared" si="5"/>
        <v>0</v>
      </c>
      <c r="M36" s="286">
        <f t="shared" si="6"/>
        <v>0</v>
      </c>
      <c r="N36" s="284">
        <f t="shared" si="0"/>
        <v>0</v>
      </c>
      <c r="O36" s="284">
        <f t="shared" si="1"/>
        <v>0</v>
      </c>
      <c r="P36" s="284">
        <f t="shared" si="2"/>
        <v>0</v>
      </c>
      <c r="Q36" s="284">
        <f t="shared" si="7"/>
        <v>240</v>
      </c>
    </row>
    <row r="37" spans="1:17" x14ac:dyDescent="0.2">
      <c r="A37" s="287" t="s">
        <v>512</v>
      </c>
      <c r="B37" s="292">
        <v>4</v>
      </c>
      <c r="C37" s="292">
        <v>60</v>
      </c>
      <c r="D37" s="292"/>
      <c r="E37" s="293"/>
      <c r="F37" s="293"/>
      <c r="G37" s="283">
        <f t="shared" si="3"/>
        <v>2</v>
      </c>
      <c r="H37" s="283"/>
      <c r="I37" s="294"/>
      <c r="J37" s="284">
        <f t="shared" si="4"/>
        <v>8</v>
      </c>
      <c r="K37" s="284">
        <f t="shared" si="5"/>
        <v>8</v>
      </c>
      <c r="L37" s="285">
        <f t="shared" si="5"/>
        <v>0</v>
      </c>
      <c r="M37" s="286">
        <f t="shared" si="6"/>
        <v>0</v>
      </c>
      <c r="N37" s="284">
        <f t="shared" si="0"/>
        <v>0</v>
      </c>
      <c r="O37" s="284">
        <f t="shared" si="1"/>
        <v>0</v>
      </c>
      <c r="P37" s="284">
        <f t="shared" si="2"/>
        <v>0</v>
      </c>
      <c r="Q37" s="284">
        <f t="shared" si="7"/>
        <v>240</v>
      </c>
    </row>
    <row r="38" spans="1:17" x14ac:dyDescent="0.2">
      <c r="A38" s="287" t="s">
        <v>513</v>
      </c>
      <c r="B38" s="292">
        <v>4</v>
      </c>
      <c r="C38" s="292">
        <v>60</v>
      </c>
      <c r="D38" s="292"/>
      <c r="E38" s="293"/>
      <c r="F38" s="293"/>
      <c r="G38" s="283">
        <f t="shared" si="3"/>
        <v>2</v>
      </c>
      <c r="H38" s="283"/>
      <c r="I38" s="294"/>
      <c r="J38" s="284">
        <f t="shared" si="4"/>
        <v>8</v>
      </c>
      <c r="K38" s="284">
        <f t="shared" si="5"/>
        <v>8</v>
      </c>
      <c r="L38" s="285">
        <f t="shared" si="5"/>
        <v>0</v>
      </c>
      <c r="M38" s="286">
        <f t="shared" si="6"/>
        <v>0</v>
      </c>
      <c r="N38" s="284">
        <f t="shared" si="0"/>
        <v>0</v>
      </c>
      <c r="O38" s="284">
        <f t="shared" si="1"/>
        <v>0</v>
      </c>
      <c r="P38" s="284">
        <f t="shared" si="2"/>
        <v>0</v>
      </c>
      <c r="Q38" s="284">
        <f t="shared" si="7"/>
        <v>240</v>
      </c>
    </row>
    <row r="39" spans="1:17" x14ac:dyDescent="0.2">
      <c r="A39" s="287" t="s">
        <v>514</v>
      </c>
      <c r="B39" s="292">
        <v>4</v>
      </c>
      <c r="C39" s="292">
        <v>60</v>
      </c>
      <c r="D39" s="292"/>
      <c r="E39" s="293"/>
      <c r="F39" s="293"/>
      <c r="G39" s="283">
        <f t="shared" si="3"/>
        <v>2</v>
      </c>
      <c r="H39" s="283"/>
      <c r="I39" s="294"/>
      <c r="J39" s="284">
        <f t="shared" si="4"/>
        <v>8</v>
      </c>
      <c r="K39" s="284">
        <f t="shared" si="5"/>
        <v>8</v>
      </c>
      <c r="L39" s="285">
        <f t="shared" si="5"/>
        <v>0</v>
      </c>
      <c r="M39" s="286">
        <f t="shared" si="6"/>
        <v>0</v>
      </c>
      <c r="N39" s="284">
        <f t="shared" si="0"/>
        <v>0</v>
      </c>
      <c r="O39" s="284">
        <f t="shared" si="1"/>
        <v>0</v>
      </c>
      <c r="P39" s="284">
        <f t="shared" si="2"/>
        <v>0</v>
      </c>
      <c r="Q39" s="284">
        <f t="shared" si="7"/>
        <v>240</v>
      </c>
    </row>
    <row r="40" spans="1:17" x14ac:dyDescent="0.2">
      <c r="A40" s="287" t="s">
        <v>515</v>
      </c>
      <c r="B40" s="292">
        <v>4</v>
      </c>
      <c r="C40" s="292">
        <v>60</v>
      </c>
      <c r="D40" s="292"/>
      <c r="E40" s="293"/>
      <c r="F40" s="293"/>
      <c r="G40" s="283">
        <f t="shared" si="3"/>
        <v>2</v>
      </c>
      <c r="H40" s="283"/>
      <c r="I40" s="294"/>
      <c r="J40" s="284">
        <f t="shared" si="4"/>
        <v>8</v>
      </c>
      <c r="K40" s="284">
        <f t="shared" si="5"/>
        <v>8</v>
      </c>
      <c r="L40" s="285">
        <f t="shared" si="5"/>
        <v>0</v>
      </c>
      <c r="M40" s="286">
        <f t="shared" si="6"/>
        <v>0</v>
      </c>
      <c r="N40" s="284">
        <f t="shared" si="0"/>
        <v>0</v>
      </c>
      <c r="O40" s="284">
        <f t="shared" si="1"/>
        <v>0</v>
      </c>
      <c r="P40" s="284">
        <f t="shared" si="2"/>
        <v>0</v>
      </c>
      <c r="Q40" s="284">
        <f t="shared" si="7"/>
        <v>240</v>
      </c>
    </row>
    <row r="41" spans="1:17" x14ac:dyDescent="0.2">
      <c r="A41" s="287" t="s">
        <v>516</v>
      </c>
      <c r="B41" s="292">
        <v>4</v>
      </c>
      <c r="C41" s="292">
        <v>60</v>
      </c>
      <c r="D41" s="292"/>
      <c r="E41" s="293"/>
      <c r="F41" s="293"/>
      <c r="G41" s="283">
        <f t="shared" si="3"/>
        <v>2</v>
      </c>
      <c r="H41" s="283"/>
      <c r="I41" s="294"/>
      <c r="J41" s="284">
        <f t="shared" si="4"/>
        <v>8</v>
      </c>
      <c r="K41" s="284">
        <f t="shared" si="5"/>
        <v>8</v>
      </c>
      <c r="L41" s="285">
        <f t="shared" si="5"/>
        <v>0</v>
      </c>
      <c r="M41" s="286">
        <f t="shared" si="6"/>
        <v>0</v>
      </c>
      <c r="N41" s="284">
        <f t="shared" si="0"/>
        <v>0</v>
      </c>
      <c r="O41" s="284">
        <f t="shared" si="1"/>
        <v>0</v>
      </c>
      <c r="P41" s="284">
        <f t="shared" si="2"/>
        <v>0</v>
      </c>
      <c r="Q41" s="284">
        <f t="shared" si="7"/>
        <v>240</v>
      </c>
    </row>
    <row r="42" spans="1:17" x14ac:dyDescent="0.2">
      <c r="A42" s="287" t="s">
        <v>517</v>
      </c>
      <c r="B42" s="292">
        <v>4</v>
      </c>
      <c r="C42" s="292">
        <v>60</v>
      </c>
      <c r="D42" s="292"/>
      <c r="E42" s="293"/>
      <c r="F42" s="293"/>
      <c r="G42" s="283">
        <f t="shared" si="3"/>
        <v>2</v>
      </c>
      <c r="H42" s="283"/>
      <c r="I42" s="294"/>
      <c r="J42" s="284">
        <f t="shared" si="4"/>
        <v>8</v>
      </c>
      <c r="K42" s="284">
        <f t="shared" si="5"/>
        <v>8</v>
      </c>
      <c r="L42" s="285">
        <f t="shared" si="5"/>
        <v>0</v>
      </c>
      <c r="M42" s="286">
        <f t="shared" si="6"/>
        <v>0</v>
      </c>
      <c r="N42" s="284">
        <f t="shared" si="0"/>
        <v>0</v>
      </c>
      <c r="O42" s="284">
        <f t="shared" si="1"/>
        <v>0</v>
      </c>
      <c r="P42" s="284">
        <f t="shared" si="2"/>
        <v>0</v>
      </c>
      <c r="Q42" s="284">
        <f t="shared" si="7"/>
        <v>240</v>
      </c>
    </row>
    <row r="43" spans="1:17" x14ac:dyDescent="0.2">
      <c r="A43" s="287" t="s">
        <v>518</v>
      </c>
      <c r="B43" s="292">
        <v>4</v>
      </c>
      <c r="C43" s="292">
        <v>60</v>
      </c>
      <c r="D43" s="292"/>
      <c r="E43" s="293"/>
      <c r="F43" s="293"/>
      <c r="G43" s="283">
        <f t="shared" si="3"/>
        <v>2</v>
      </c>
      <c r="H43" s="283"/>
      <c r="I43" s="294"/>
      <c r="J43" s="284">
        <f t="shared" si="4"/>
        <v>8</v>
      </c>
      <c r="K43" s="284">
        <f t="shared" si="5"/>
        <v>8</v>
      </c>
      <c r="L43" s="285">
        <f t="shared" si="5"/>
        <v>0</v>
      </c>
      <c r="M43" s="286">
        <f t="shared" si="6"/>
        <v>0</v>
      </c>
      <c r="N43" s="284">
        <f t="shared" si="0"/>
        <v>0</v>
      </c>
      <c r="O43" s="284">
        <f t="shared" si="1"/>
        <v>0</v>
      </c>
      <c r="P43" s="284">
        <f t="shared" si="2"/>
        <v>0</v>
      </c>
      <c r="Q43" s="284">
        <f t="shared" si="7"/>
        <v>240</v>
      </c>
    </row>
    <row r="44" spans="1:17" x14ac:dyDescent="0.2">
      <c r="A44" s="287" t="s">
        <v>519</v>
      </c>
      <c r="B44" s="292">
        <v>4</v>
      </c>
      <c r="C44" s="292">
        <v>60</v>
      </c>
      <c r="D44" s="292"/>
      <c r="E44" s="293"/>
      <c r="F44" s="293"/>
      <c r="G44" s="283">
        <f t="shared" si="3"/>
        <v>2</v>
      </c>
      <c r="H44" s="283"/>
      <c r="I44" s="294"/>
      <c r="J44" s="284">
        <f t="shared" si="4"/>
        <v>8</v>
      </c>
      <c r="K44" s="284">
        <f t="shared" si="5"/>
        <v>8</v>
      </c>
      <c r="L44" s="285">
        <f t="shared" si="5"/>
        <v>0</v>
      </c>
      <c r="M44" s="286">
        <f t="shared" si="6"/>
        <v>0</v>
      </c>
      <c r="N44" s="284">
        <f t="shared" si="0"/>
        <v>0</v>
      </c>
      <c r="O44" s="284">
        <f t="shared" si="1"/>
        <v>0</v>
      </c>
      <c r="P44" s="284">
        <f t="shared" si="2"/>
        <v>0</v>
      </c>
      <c r="Q44" s="284">
        <f t="shared" si="7"/>
        <v>240</v>
      </c>
    </row>
    <row r="45" spans="1:17" x14ac:dyDescent="0.2">
      <c r="A45" s="287" t="s">
        <v>520</v>
      </c>
      <c r="B45" s="292"/>
      <c r="C45" s="292"/>
      <c r="D45" s="292">
        <v>20</v>
      </c>
      <c r="E45" s="295"/>
      <c r="F45" s="295"/>
      <c r="G45" s="283">
        <f t="shared" si="3"/>
        <v>0</v>
      </c>
      <c r="H45" s="283"/>
      <c r="I45" s="294"/>
      <c r="J45" s="284">
        <f t="shared" si="4"/>
        <v>20</v>
      </c>
      <c r="K45" s="284">
        <f t="shared" si="5"/>
        <v>0</v>
      </c>
      <c r="L45" s="285">
        <f t="shared" si="5"/>
        <v>0</v>
      </c>
      <c r="M45" s="286">
        <f t="shared" si="6"/>
        <v>0</v>
      </c>
      <c r="N45" s="284">
        <f t="shared" si="0"/>
        <v>20</v>
      </c>
      <c r="O45" s="284">
        <f t="shared" si="1"/>
        <v>0</v>
      </c>
      <c r="P45" s="284">
        <f>F45*5</f>
        <v>0</v>
      </c>
      <c r="Q45" s="284">
        <f t="shared" si="7"/>
        <v>600</v>
      </c>
    </row>
    <row r="46" spans="1:17" x14ac:dyDescent="0.2">
      <c r="A46" s="287" t="s">
        <v>521</v>
      </c>
      <c r="B46" s="292">
        <v>4</v>
      </c>
      <c r="C46" s="292">
        <v>60</v>
      </c>
      <c r="D46" s="292"/>
      <c r="E46" s="293"/>
      <c r="F46" s="293"/>
      <c r="G46" s="283">
        <f t="shared" si="3"/>
        <v>2</v>
      </c>
      <c r="H46" s="283"/>
      <c r="I46" s="294"/>
      <c r="J46" s="284">
        <f t="shared" si="4"/>
        <v>8</v>
      </c>
      <c r="K46" s="284">
        <f t="shared" si="5"/>
        <v>8</v>
      </c>
      <c r="L46" s="285">
        <f t="shared" si="5"/>
        <v>0</v>
      </c>
      <c r="M46" s="286">
        <f t="shared" si="6"/>
        <v>0</v>
      </c>
      <c r="N46" s="284">
        <f t="shared" si="0"/>
        <v>0</v>
      </c>
      <c r="O46" s="284">
        <f t="shared" si="1"/>
        <v>0</v>
      </c>
      <c r="P46" s="284">
        <f t="shared" ref="P46:P51" si="8">F46*5</f>
        <v>0</v>
      </c>
      <c r="Q46" s="284">
        <f t="shared" si="7"/>
        <v>240</v>
      </c>
    </row>
    <row r="47" spans="1:17" x14ac:dyDescent="0.2">
      <c r="A47" s="287" t="s">
        <v>522</v>
      </c>
      <c r="B47" s="292">
        <v>4</v>
      </c>
      <c r="C47" s="292">
        <v>15</v>
      </c>
      <c r="D47" s="292"/>
      <c r="E47" s="293"/>
      <c r="F47" s="293"/>
      <c r="G47" s="283">
        <f t="shared" si="3"/>
        <v>0.5</v>
      </c>
      <c r="H47" s="283"/>
      <c r="I47" s="294"/>
      <c r="J47" s="284">
        <f t="shared" si="4"/>
        <v>2</v>
      </c>
      <c r="K47" s="284">
        <f t="shared" si="5"/>
        <v>2</v>
      </c>
      <c r="L47" s="285">
        <f t="shared" si="5"/>
        <v>0</v>
      </c>
      <c r="M47" s="286">
        <f t="shared" si="6"/>
        <v>0</v>
      </c>
      <c r="N47" s="284">
        <f t="shared" si="0"/>
        <v>0</v>
      </c>
      <c r="O47" s="284">
        <f t="shared" si="1"/>
        <v>0</v>
      </c>
      <c r="P47" s="284">
        <f t="shared" si="8"/>
        <v>0</v>
      </c>
      <c r="Q47" s="284">
        <f t="shared" si="7"/>
        <v>60</v>
      </c>
    </row>
    <row r="48" spans="1:17" x14ac:dyDescent="0.2">
      <c r="A48" s="287" t="s">
        <v>523</v>
      </c>
      <c r="B48" s="292">
        <v>4</v>
      </c>
      <c r="C48" s="292">
        <v>60</v>
      </c>
      <c r="D48" s="292"/>
      <c r="E48" s="293"/>
      <c r="F48" s="293"/>
      <c r="G48" s="283">
        <f t="shared" si="3"/>
        <v>2</v>
      </c>
      <c r="H48" s="283"/>
      <c r="I48" s="294"/>
      <c r="J48" s="284">
        <f t="shared" si="4"/>
        <v>8</v>
      </c>
      <c r="K48" s="284">
        <f t="shared" si="5"/>
        <v>8</v>
      </c>
      <c r="L48" s="285">
        <f t="shared" si="5"/>
        <v>0</v>
      </c>
      <c r="M48" s="286">
        <f t="shared" si="6"/>
        <v>0</v>
      </c>
      <c r="N48" s="284">
        <f t="shared" si="0"/>
        <v>0</v>
      </c>
      <c r="O48" s="284">
        <f t="shared" si="1"/>
        <v>0</v>
      </c>
      <c r="P48" s="284">
        <f t="shared" si="8"/>
        <v>0</v>
      </c>
      <c r="Q48" s="284">
        <f t="shared" si="7"/>
        <v>240</v>
      </c>
    </row>
    <row r="49" spans="1:17" x14ac:dyDescent="0.2">
      <c r="A49" s="287" t="s">
        <v>524</v>
      </c>
      <c r="B49" s="292">
        <v>4</v>
      </c>
      <c r="C49" s="292">
        <v>30</v>
      </c>
      <c r="D49" s="292"/>
      <c r="E49" s="293"/>
      <c r="F49" s="293"/>
      <c r="G49" s="283">
        <f t="shared" si="3"/>
        <v>1</v>
      </c>
      <c r="H49" s="283"/>
      <c r="I49" s="294"/>
      <c r="J49" s="284">
        <f t="shared" si="4"/>
        <v>4</v>
      </c>
      <c r="K49" s="284">
        <f t="shared" si="5"/>
        <v>4</v>
      </c>
      <c r="L49" s="285">
        <f t="shared" si="5"/>
        <v>0</v>
      </c>
      <c r="M49" s="286">
        <f t="shared" si="6"/>
        <v>0</v>
      </c>
      <c r="N49" s="284">
        <f t="shared" si="0"/>
        <v>0</v>
      </c>
      <c r="O49" s="284">
        <f t="shared" si="1"/>
        <v>0</v>
      </c>
      <c r="P49" s="284">
        <f t="shared" si="8"/>
        <v>0</v>
      </c>
      <c r="Q49" s="284">
        <f t="shared" si="7"/>
        <v>120</v>
      </c>
    </row>
    <row r="50" spans="1:17" x14ac:dyDescent="0.2">
      <c r="A50" s="280" t="s">
        <v>525</v>
      </c>
      <c r="B50" s="281">
        <v>4</v>
      </c>
      <c r="C50" s="281">
        <v>60</v>
      </c>
      <c r="D50" s="281"/>
      <c r="E50" s="281"/>
      <c r="F50" s="281"/>
      <c r="G50" s="283">
        <f t="shared" si="3"/>
        <v>2</v>
      </c>
      <c r="H50" s="283"/>
      <c r="I50" s="283"/>
      <c r="J50" s="284">
        <f t="shared" si="4"/>
        <v>8</v>
      </c>
      <c r="K50" s="284">
        <f t="shared" si="5"/>
        <v>8</v>
      </c>
      <c r="L50" s="285">
        <f t="shared" si="5"/>
        <v>0</v>
      </c>
      <c r="M50" s="286">
        <f t="shared" si="6"/>
        <v>0</v>
      </c>
      <c r="N50" s="284">
        <f t="shared" si="0"/>
        <v>0</v>
      </c>
      <c r="O50" s="284">
        <f t="shared" si="1"/>
        <v>0</v>
      </c>
      <c r="P50" s="284">
        <f t="shared" si="8"/>
        <v>0</v>
      </c>
      <c r="Q50" s="284">
        <f t="shared" si="7"/>
        <v>240</v>
      </c>
    </row>
    <row r="51" spans="1:17" x14ac:dyDescent="0.2">
      <c r="A51" s="296" t="s">
        <v>526</v>
      </c>
      <c r="B51" s="295">
        <v>4</v>
      </c>
      <c r="C51" s="295">
        <v>60</v>
      </c>
      <c r="D51" s="292"/>
      <c r="E51" s="293"/>
      <c r="F51" s="293"/>
      <c r="G51" s="283">
        <f t="shared" si="3"/>
        <v>2</v>
      </c>
      <c r="H51" s="283"/>
      <c r="I51" s="294"/>
      <c r="J51" s="284">
        <f>SUM(K51:P51)</f>
        <v>8</v>
      </c>
      <c r="K51" s="284">
        <f t="shared" si="5"/>
        <v>8</v>
      </c>
      <c r="L51" s="285">
        <f t="shared" si="5"/>
        <v>0</v>
      </c>
      <c r="M51" s="286">
        <f t="shared" si="6"/>
        <v>0</v>
      </c>
      <c r="N51" s="284">
        <f t="shared" si="0"/>
        <v>0</v>
      </c>
      <c r="O51" s="284">
        <f t="shared" si="1"/>
        <v>0</v>
      </c>
      <c r="P51" s="284">
        <f t="shared" si="8"/>
        <v>0</v>
      </c>
      <c r="Q51" s="284">
        <f t="shared" si="7"/>
        <v>240</v>
      </c>
    </row>
    <row r="52" spans="1:17" x14ac:dyDescent="0.2">
      <c r="A52" s="633" t="s">
        <v>25</v>
      </c>
      <c r="B52" s="634"/>
      <c r="C52" s="634"/>
      <c r="D52" s="634"/>
      <c r="E52" s="634"/>
      <c r="F52" s="634"/>
      <c r="G52" s="634"/>
      <c r="H52" s="634"/>
      <c r="I52" s="635"/>
      <c r="J52" s="297">
        <f>SUM(J46:J51,J13:J44,J6:J11)</f>
        <v>342</v>
      </c>
      <c r="K52" s="297">
        <f t="shared" ref="K52:Q52" si="9">SUM(K46:K51,K13:K44,K6:K11)</f>
        <v>342</v>
      </c>
      <c r="L52" s="297">
        <f t="shared" si="9"/>
        <v>0</v>
      </c>
      <c r="M52" s="297">
        <f t="shared" si="9"/>
        <v>0</v>
      </c>
      <c r="N52" s="297">
        <f t="shared" si="9"/>
        <v>0</v>
      </c>
      <c r="O52" s="297">
        <f t="shared" si="9"/>
        <v>0</v>
      </c>
      <c r="P52" s="297">
        <f t="shared" si="9"/>
        <v>0</v>
      </c>
      <c r="Q52" s="297">
        <f t="shared" si="9"/>
        <v>10260</v>
      </c>
    </row>
    <row r="53" spans="1:17" x14ac:dyDescent="0.2">
      <c r="A53" s="298"/>
      <c r="B53" s="299"/>
      <c r="C53" s="299"/>
      <c r="D53" s="300"/>
      <c r="E53" s="301"/>
      <c r="F53" s="302"/>
      <c r="G53" s="302"/>
      <c r="H53" s="303"/>
      <c r="I53" s="303"/>
      <c r="J53" s="302"/>
      <c r="K53" s="304"/>
      <c r="L53" s="305"/>
      <c r="M53" s="305"/>
      <c r="N53" s="305"/>
      <c r="O53" s="306"/>
      <c r="P53" s="300"/>
      <c r="Q53" s="300"/>
    </row>
    <row r="54" spans="1:17" x14ac:dyDescent="0.2">
      <c r="A54" s="307"/>
      <c r="B54" s="299"/>
      <c r="C54" s="299"/>
      <c r="D54" s="300"/>
      <c r="E54" s="301"/>
      <c r="F54" s="302"/>
      <c r="G54" s="302"/>
      <c r="H54" s="303"/>
      <c r="I54" s="303"/>
      <c r="J54" s="302"/>
      <c r="K54" s="304"/>
      <c r="L54" s="305"/>
      <c r="M54" s="305"/>
      <c r="N54" s="305"/>
      <c r="O54" s="306"/>
      <c r="P54" s="300"/>
      <c r="Q54" s="300"/>
    </row>
    <row r="55" spans="1:17" x14ac:dyDescent="0.2">
      <c r="A55" s="629" t="s">
        <v>612</v>
      </c>
      <c r="B55" s="629"/>
      <c r="C55" s="629"/>
      <c r="D55" s="629"/>
      <c r="E55" s="629"/>
      <c r="F55" s="629"/>
      <c r="G55" s="629"/>
      <c r="H55" s="629"/>
      <c r="I55" s="629"/>
      <c r="J55" s="629"/>
      <c r="K55" s="629"/>
      <c r="L55" s="629"/>
      <c r="M55" s="629"/>
      <c r="N55" s="629"/>
      <c r="O55" s="629"/>
      <c r="P55" s="629"/>
      <c r="Q55" s="629"/>
    </row>
    <row r="56" spans="1:17" x14ac:dyDescent="0.2">
      <c r="A56" s="629"/>
      <c r="B56" s="629"/>
      <c r="C56" s="629"/>
      <c r="D56" s="629"/>
      <c r="E56" s="629"/>
      <c r="F56" s="629"/>
      <c r="G56" s="629"/>
      <c r="H56" s="629"/>
      <c r="I56" s="629"/>
      <c r="J56" s="629"/>
      <c r="K56" s="629"/>
      <c r="L56" s="629"/>
      <c r="M56" s="629"/>
      <c r="N56" s="629"/>
      <c r="O56" s="629"/>
      <c r="P56" s="629"/>
      <c r="Q56" s="629"/>
    </row>
    <row r="57" spans="1:17" ht="22.5" x14ac:dyDescent="0.2">
      <c r="A57" s="272" t="s">
        <v>404</v>
      </c>
      <c r="B57" s="272" t="s">
        <v>472</v>
      </c>
      <c r="C57" s="272" t="s">
        <v>238</v>
      </c>
      <c r="D57" s="272" t="s">
        <v>46</v>
      </c>
      <c r="E57" s="272" t="s">
        <v>473</v>
      </c>
      <c r="F57" s="272" t="s">
        <v>474</v>
      </c>
      <c r="G57" s="273" t="s">
        <v>168</v>
      </c>
      <c r="H57" s="273" t="s">
        <v>475</v>
      </c>
      <c r="I57" s="273" t="s">
        <v>170</v>
      </c>
      <c r="J57" s="274" t="s">
        <v>476</v>
      </c>
      <c r="K57" s="274" t="s">
        <v>477</v>
      </c>
      <c r="L57" s="274" t="s">
        <v>475</v>
      </c>
      <c r="M57" s="274" t="s">
        <v>170</v>
      </c>
      <c r="N57" s="274" t="s">
        <v>46</v>
      </c>
      <c r="O57" s="274" t="s">
        <v>473</v>
      </c>
      <c r="P57" s="274" t="s">
        <v>474</v>
      </c>
      <c r="Q57" s="308" t="s">
        <v>63</v>
      </c>
    </row>
    <row r="58" spans="1:17" x14ac:dyDescent="0.2">
      <c r="A58" s="311" t="s">
        <v>600</v>
      </c>
      <c r="B58" s="281"/>
      <c r="C58" s="281">
        <v>60</v>
      </c>
      <c r="D58" s="280"/>
      <c r="E58" s="281"/>
      <c r="F58" s="281"/>
      <c r="G58" s="283">
        <f>C58/30</f>
        <v>2</v>
      </c>
      <c r="H58" s="283"/>
      <c r="I58" s="280"/>
      <c r="J58" s="284">
        <f t="shared" ref="J58:J70" si="10">SUM(K58:P58)</f>
        <v>8</v>
      </c>
      <c r="K58" s="284">
        <f t="shared" ref="K58:K70" si="11">G58*4</f>
        <v>8</v>
      </c>
      <c r="L58" s="285">
        <f t="shared" ref="L58:L70" si="12">H58*4</f>
        <v>0</v>
      </c>
      <c r="M58" s="286">
        <f t="shared" ref="M58:M82" si="13">I58*1.5</f>
        <v>0</v>
      </c>
      <c r="N58" s="284">
        <f t="shared" ref="N58:N82" si="14">D58*1</f>
        <v>0</v>
      </c>
      <c r="O58" s="284">
        <f t="shared" ref="O58:O82" si="15">E58*4</f>
        <v>0</v>
      </c>
      <c r="P58" s="284">
        <f t="shared" ref="P58:P70" si="16">F58*5</f>
        <v>0</v>
      </c>
      <c r="Q58" s="284">
        <f t="shared" ref="Q58:Q70" si="17">J58*30</f>
        <v>240</v>
      </c>
    </row>
    <row r="59" spans="1:17" x14ac:dyDescent="0.2">
      <c r="A59" s="311" t="s">
        <v>587</v>
      </c>
      <c r="B59" s="281"/>
      <c r="C59" s="281">
        <v>60</v>
      </c>
      <c r="D59" s="281"/>
      <c r="E59" s="281"/>
      <c r="F59" s="281"/>
      <c r="G59" s="283">
        <f t="shared" ref="G59:G82" si="18">C59/30</f>
        <v>2</v>
      </c>
      <c r="H59" s="283"/>
      <c r="I59" s="280"/>
      <c r="J59" s="284">
        <f t="shared" si="10"/>
        <v>8</v>
      </c>
      <c r="K59" s="284">
        <f t="shared" si="11"/>
        <v>8</v>
      </c>
      <c r="L59" s="285">
        <f t="shared" si="12"/>
        <v>0</v>
      </c>
      <c r="M59" s="286">
        <f t="shared" si="13"/>
        <v>0</v>
      </c>
      <c r="N59" s="284">
        <f t="shared" si="14"/>
        <v>0</v>
      </c>
      <c r="O59" s="284">
        <f t="shared" si="15"/>
        <v>0</v>
      </c>
      <c r="P59" s="284">
        <f t="shared" si="16"/>
        <v>0</v>
      </c>
      <c r="Q59" s="284">
        <f t="shared" si="17"/>
        <v>240</v>
      </c>
    </row>
    <row r="60" spans="1:17" x14ac:dyDescent="0.2">
      <c r="A60" s="344" t="s">
        <v>589</v>
      </c>
      <c r="B60" s="281"/>
      <c r="C60" s="281">
        <v>60</v>
      </c>
      <c r="D60" s="281"/>
      <c r="E60" s="281"/>
      <c r="F60" s="281"/>
      <c r="G60" s="283">
        <f t="shared" si="18"/>
        <v>2</v>
      </c>
      <c r="H60" s="283"/>
      <c r="I60" s="280"/>
      <c r="J60" s="284">
        <f t="shared" si="10"/>
        <v>8</v>
      </c>
      <c r="K60" s="284">
        <f t="shared" si="11"/>
        <v>8</v>
      </c>
      <c r="L60" s="285">
        <f t="shared" si="12"/>
        <v>0</v>
      </c>
      <c r="M60" s="286">
        <f t="shared" si="13"/>
        <v>0</v>
      </c>
      <c r="N60" s="284">
        <f t="shared" si="14"/>
        <v>0</v>
      </c>
      <c r="O60" s="284">
        <f t="shared" si="15"/>
        <v>0</v>
      </c>
      <c r="P60" s="284">
        <f t="shared" si="16"/>
        <v>0</v>
      </c>
      <c r="Q60" s="284">
        <f t="shared" si="17"/>
        <v>240</v>
      </c>
    </row>
    <row r="61" spans="1:17" x14ac:dyDescent="0.2">
      <c r="A61" s="311" t="s">
        <v>590</v>
      </c>
      <c r="B61" s="281"/>
      <c r="C61" s="281">
        <v>60</v>
      </c>
      <c r="D61" s="280"/>
      <c r="E61" s="281"/>
      <c r="F61" s="281"/>
      <c r="G61" s="283">
        <f t="shared" si="18"/>
        <v>2</v>
      </c>
      <c r="H61" s="283"/>
      <c r="I61" s="280"/>
      <c r="J61" s="284">
        <f t="shared" si="10"/>
        <v>8</v>
      </c>
      <c r="K61" s="284">
        <f t="shared" si="11"/>
        <v>8</v>
      </c>
      <c r="L61" s="285">
        <f t="shared" si="12"/>
        <v>0</v>
      </c>
      <c r="M61" s="286">
        <f t="shared" si="13"/>
        <v>0</v>
      </c>
      <c r="N61" s="284">
        <f t="shared" si="14"/>
        <v>0</v>
      </c>
      <c r="O61" s="284">
        <f t="shared" si="15"/>
        <v>0</v>
      </c>
      <c r="P61" s="284">
        <f t="shared" si="16"/>
        <v>0</v>
      </c>
      <c r="Q61" s="284">
        <f t="shared" si="17"/>
        <v>240</v>
      </c>
    </row>
    <row r="62" spans="1:17" x14ac:dyDescent="0.2">
      <c r="A62" s="311" t="s">
        <v>591</v>
      </c>
      <c r="B62" s="281"/>
      <c r="C62" s="281"/>
      <c r="D62" s="280"/>
      <c r="E62" s="310">
        <v>22</v>
      </c>
      <c r="F62" s="281"/>
      <c r="G62" s="283">
        <f t="shared" si="18"/>
        <v>0</v>
      </c>
      <c r="H62" s="283"/>
      <c r="I62" s="280"/>
      <c r="J62" s="284">
        <f t="shared" si="10"/>
        <v>88</v>
      </c>
      <c r="K62" s="284">
        <f t="shared" si="11"/>
        <v>0</v>
      </c>
      <c r="L62" s="285">
        <f t="shared" si="12"/>
        <v>0</v>
      </c>
      <c r="M62" s="286">
        <f t="shared" si="13"/>
        <v>0</v>
      </c>
      <c r="N62" s="284">
        <f t="shared" si="14"/>
        <v>0</v>
      </c>
      <c r="O62" s="284">
        <f t="shared" si="15"/>
        <v>88</v>
      </c>
      <c r="P62" s="284">
        <f t="shared" si="16"/>
        <v>0</v>
      </c>
      <c r="Q62" s="284">
        <f t="shared" si="17"/>
        <v>2640</v>
      </c>
    </row>
    <row r="63" spans="1:17" x14ac:dyDescent="0.2">
      <c r="A63" s="311" t="s">
        <v>592</v>
      </c>
      <c r="B63" s="281"/>
      <c r="C63" s="281"/>
      <c r="D63" s="280"/>
      <c r="E63" s="310">
        <v>22</v>
      </c>
      <c r="F63" s="281"/>
      <c r="G63" s="283">
        <f>C63/30</f>
        <v>0</v>
      </c>
      <c r="H63" s="283"/>
      <c r="I63" s="280"/>
      <c r="J63" s="284">
        <f t="shared" si="10"/>
        <v>88</v>
      </c>
      <c r="K63" s="284">
        <f t="shared" si="11"/>
        <v>0</v>
      </c>
      <c r="L63" s="285">
        <f t="shared" si="12"/>
        <v>0</v>
      </c>
      <c r="M63" s="286">
        <f>I63*1.5</f>
        <v>0</v>
      </c>
      <c r="N63" s="284">
        <f>D63*1</f>
        <v>0</v>
      </c>
      <c r="O63" s="284">
        <f>E63*4</f>
        <v>88</v>
      </c>
      <c r="P63" s="284">
        <f t="shared" si="16"/>
        <v>0</v>
      </c>
      <c r="Q63" s="284">
        <f t="shared" si="17"/>
        <v>2640</v>
      </c>
    </row>
    <row r="64" spans="1:17" x14ac:dyDescent="0.2">
      <c r="A64" s="311" t="s">
        <v>598</v>
      </c>
      <c r="B64" s="281"/>
      <c r="C64" s="281">
        <v>60</v>
      </c>
      <c r="D64" s="280"/>
      <c r="E64" s="281"/>
      <c r="F64" s="281"/>
      <c r="G64" s="283">
        <f t="shared" si="18"/>
        <v>2</v>
      </c>
      <c r="H64" s="283"/>
      <c r="I64" s="280"/>
      <c r="J64" s="284">
        <f t="shared" si="10"/>
        <v>8</v>
      </c>
      <c r="K64" s="284">
        <f t="shared" si="11"/>
        <v>8</v>
      </c>
      <c r="L64" s="285">
        <f t="shared" si="12"/>
        <v>0</v>
      </c>
      <c r="M64" s="286">
        <f t="shared" si="13"/>
        <v>0</v>
      </c>
      <c r="N64" s="284">
        <f t="shared" si="14"/>
        <v>0</v>
      </c>
      <c r="O64" s="284">
        <f t="shared" si="15"/>
        <v>0</v>
      </c>
      <c r="P64" s="284">
        <f t="shared" si="16"/>
        <v>0</v>
      </c>
      <c r="Q64" s="284">
        <f t="shared" si="17"/>
        <v>240</v>
      </c>
    </row>
    <row r="65" spans="1:17" x14ac:dyDescent="0.2">
      <c r="A65" s="311" t="s">
        <v>593</v>
      </c>
      <c r="B65" s="281"/>
      <c r="C65" s="281">
        <v>60</v>
      </c>
      <c r="D65" s="280"/>
      <c r="E65" s="281"/>
      <c r="F65" s="281"/>
      <c r="G65" s="283">
        <f t="shared" si="18"/>
        <v>2</v>
      </c>
      <c r="H65" s="283"/>
      <c r="I65" s="280"/>
      <c r="J65" s="284">
        <f t="shared" si="10"/>
        <v>8</v>
      </c>
      <c r="K65" s="284">
        <f t="shared" si="11"/>
        <v>8</v>
      </c>
      <c r="L65" s="285">
        <f t="shared" si="12"/>
        <v>0</v>
      </c>
      <c r="M65" s="286">
        <f t="shared" si="13"/>
        <v>0</v>
      </c>
      <c r="N65" s="284">
        <f t="shared" si="14"/>
        <v>0</v>
      </c>
      <c r="O65" s="284">
        <f t="shared" si="15"/>
        <v>0</v>
      </c>
      <c r="P65" s="284">
        <f t="shared" si="16"/>
        <v>0</v>
      </c>
      <c r="Q65" s="284">
        <f t="shared" si="17"/>
        <v>240</v>
      </c>
    </row>
    <row r="66" spans="1:17" x14ac:dyDescent="0.2">
      <c r="A66" s="311" t="s">
        <v>594</v>
      </c>
      <c r="B66" s="281"/>
      <c r="C66" s="281">
        <v>60</v>
      </c>
      <c r="D66" s="280"/>
      <c r="E66" s="281"/>
      <c r="F66" s="281"/>
      <c r="G66" s="283">
        <f t="shared" si="18"/>
        <v>2</v>
      </c>
      <c r="H66" s="283"/>
      <c r="I66" s="280"/>
      <c r="J66" s="284">
        <f t="shared" si="10"/>
        <v>8</v>
      </c>
      <c r="K66" s="284">
        <f t="shared" si="11"/>
        <v>8</v>
      </c>
      <c r="L66" s="285">
        <f t="shared" si="12"/>
        <v>0</v>
      </c>
      <c r="M66" s="286">
        <f t="shared" si="13"/>
        <v>0</v>
      </c>
      <c r="N66" s="284">
        <f t="shared" si="14"/>
        <v>0</v>
      </c>
      <c r="O66" s="284">
        <f t="shared" si="15"/>
        <v>0</v>
      </c>
      <c r="P66" s="284">
        <f t="shared" si="16"/>
        <v>0</v>
      </c>
      <c r="Q66" s="284">
        <f t="shared" si="17"/>
        <v>240</v>
      </c>
    </row>
    <row r="67" spans="1:17" x14ac:dyDescent="0.2">
      <c r="A67" s="311" t="s">
        <v>595</v>
      </c>
      <c r="B67" s="281"/>
      <c r="C67" s="310">
        <v>60</v>
      </c>
      <c r="D67" s="280"/>
      <c r="E67" s="281"/>
      <c r="F67" s="281"/>
      <c r="G67" s="283">
        <f t="shared" si="18"/>
        <v>2</v>
      </c>
      <c r="H67" s="283"/>
      <c r="I67" s="280"/>
      <c r="J67" s="284">
        <f t="shared" si="10"/>
        <v>8</v>
      </c>
      <c r="K67" s="284">
        <f t="shared" si="11"/>
        <v>8</v>
      </c>
      <c r="L67" s="285">
        <f t="shared" si="12"/>
        <v>0</v>
      </c>
      <c r="M67" s="286">
        <f t="shared" si="13"/>
        <v>0</v>
      </c>
      <c r="N67" s="284">
        <f t="shared" si="14"/>
        <v>0</v>
      </c>
      <c r="O67" s="284">
        <f t="shared" si="15"/>
        <v>0</v>
      </c>
      <c r="P67" s="284">
        <f t="shared" si="16"/>
        <v>0</v>
      </c>
      <c r="Q67" s="284">
        <f t="shared" si="17"/>
        <v>240</v>
      </c>
    </row>
    <row r="68" spans="1:17" x14ac:dyDescent="0.2">
      <c r="A68" s="311" t="s">
        <v>596</v>
      </c>
      <c r="B68" s="312"/>
      <c r="C68" s="312">
        <v>30</v>
      </c>
      <c r="D68" s="313"/>
      <c r="E68" s="310"/>
      <c r="F68" s="310"/>
      <c r="G68" s="283">
        <f t="shared" si="18"/>
        <v>1</v>
      </c>
      <c r="H68" s="314"/>
      <c r="I68" s="280"/>
      <c r="J68" s="284">
        <f t="shared" si="10"/>
        <v>4</v>
      </c>
      <c r="K68" s="284">
        <f t="shared" si="11"/>
        <v>4</v>
      </c>
      <c r="L68" s="285">
        <f t="shared" si="12"/>
        <v>0</v>
      </c>
      <c r="M68" s="286">
        <f t="shared" si="13"/>
        <v>0</v>
      </c>
      <c r="N68" s="284">
        <f t="shared" si="14"/>
        <v>0</v>
      </c>
      <c r="O68" s="284">
        <f t="shared" si="15"/>
        <v>0</v>
      </c>
      <c r="P68" s="284">
        <f t="shared" si="16"/>
        <v>0</v>
      </c>
      <c r="Q68" s="284">
        <f t="shared" si="17"/>
        <v>120</v>
      </c>
    </row>
    <row r="69" spans="1:17" x14ac:dyDescent="0.2">
      <c r="A69" s="311" t="s">
        <v>597</v>
      </c>
      <c r="B69" s="312"/>
      <c r="C69" s="312">
        <v>30</v>
      </c>
      <c r="D69" s="313"/>
      <c r="E69" s="310"/>
      <c r="F69" s="310"/>
      <c r="G69" s="283">
        <f t="shared" si="18"/>
        <v>1</v>
      </c>
      <c r="H69" s="314"/>
      <c r="I69" s="280"/>
      <c r="J69" s="284">
        <f t="shared" si="10"/>
        <v>4</v>
      </c>
      <c r="K69" s="284">
        <f t="shared" si="11"/>
        <v>4</v>
      </c>
      <c r="L69" s="285">
        <f t="shared" si="12"/>
        <v>0</v>
      </c>
      <c r="M69" s="286">
        <f>I69*1.5</f>
        <v>0</v>
      </c>
      <c r="N69" s="284">
        <f>D69*1</f>
        <v>0</v>
      </c>
      <c r="O69" s="284">
        <f>E69*4</f>
        <v>0</v>
      </c>
      <c r="P69" s="284">
        <f t="shared" si="16"/>
        <v>0</v>
      </c>
      <c r="Q69" s="284">
        <f t="shared" si="17"/>
        <v>120</v>
      </c>
    </row>
    <row r="70" spans="1:17" x14ac:dyDescent="0.2">
      <c r="A70" s="311" t="s">
        <v>599</v>
      </c>
      <c r="B70" s="312"/>
      <c r="C70" s="312">
        <v>60</v>
      </c>
      <c r="D70" s="313"/>
      <c r="E70" s="310"/>
      <c r="F70" s="310"/>
      <c r="G70" s="283">
        <f t="shared" si="18"/>
        <v>2</v>
      </c>
      <c r="H70" s="314"/>
      <c r="I70" s="280"/>
      <c r="J70" s="284">
        <f t="shared" si="10"/>
        <v>8</v>
      </c>
      <c r="K70" s="284">
        <f t="shared" si="11"/>
        <v>8</v>
      </c>
      <c r="L70" s="285">
        <f t="shared" si="12"/>
        <v>0</v>
      </c>
      <c r="M70" s="286">
        <f t="shared" si="13"/>
        <v>0</v>
      </c>
      <c r="N70" s="284">
        <f t="shared" si="14"/>
        <v>0</v>
      </c>
      <c r="O70" s="284">
        <f t="shared" si="15"/>
        <v>0</v>
      </c>
      <c r="P70" s="284">
        <f t="shared" si="16"/>
        <v>0</v>
      </c>
      <c r="Q70" s="284">
        <f t="shared" si="17"/>
        <v>240</v>
      </c>
    </row>
    <row r="71" spans="1:17" x14ac:dyDescent="0.2">
      <c r="A71" s="311" t="s">
        <v>601</v>
      </c>
      <c r="B71" s="312"/>
      <c r="C71" s="312">
        <v>60</v>
      </c>
      <c r="D71" s="313"/>
      <c r="E71" s="310"/>
      <c r="F71" s="310"/>
      <c r="G71" s="283">
        <f t="shared" si="18"/>
        <v>2</v>
      </c>
      <c r="H71" s="314"/>
      <c r="I71" s="280"/>
      <c r="J71" s="284">
        <f t="shared" ref="J71:J81" si="19">SUM(K71:P71)</f>
        <v>8</v>
      </c>
      <c r="K71" s="284">
        <f t="shared" ref="K71:K81" si="20">G71*4</f>
        <v>8</v>
      </c>
      <c r="L71" s="285">
        <f t="shared" ref="L71:L81" si="21">H71*4</f>
        <v>0</v>
      </c>
      <c r="M71" s="286">
        <f t="shared" ref="M71:M81" si="22">I71*1.5</f>
        <v>0</v>
      </c>
      <c r="N71" s="284">
        <f t="shared" ref="N71:N81" si="23">D71*1</f>
        <v>0</v>
      </c>
      <c r="O71" s="284">
        <f t="shared" ref="O71:O81" si="24">E71*4</f>
        <v>0</v>
      </c>
      <c r="P71" s="284">
        <f t="shared" ref="P71:P81" si="25">F71*5</f>
        <v>0</v>
      </c>
      <c r="Q71" s="284">
        <f t="shared" ref="Q71:Q81" si="26">J71*30</f>
        <v>240</v>
      </c>
    </row>
    <row r="72" spans="1:17" x14ac:dyDescent="0.2">
      <c r="A72" s="311" t="s">
        <v>602</v>
      </c>
      <c r="B72" s="312"/>
      <c r="C72" s="312">
        <v>60</v>
      </c>
      <c r="D72" s="313"/>
      <c r="E72" s="310"/>
      <c r="F72" s="310"/>
      <c r="G72" s="283">
        <f t="shared" si="18"/>
        <v>2</v>
      </c>
      <c r="H72" s="314"/>
      <c r="I72" s="280"/>
      <c r="J72" s="284">
        <f t="shared" si="19"/>
        <v>8</v>
      </c>
      <c r="K72" s="284">
        <f t="shared" si="20"/>
        <v>8</v>
      </c>
      <c r="L72" s="285">
        <f t="shared" si="21"/>
        <v>0</v>
      </c>
      <c r="M72" s="286">
        <f t="shared" si="22"/>
        <v>0</v>
      </c>
      <c r="N72" s="284">
        <f t="shared" si="23"/>
        <v>0</v>
      </c>
      <c r="O72" s="284">
        <f t="shared" si="24"/>
        <v>0</v>
      </c>
      <c r="P72" s="284">
        <f t="shared" si="25"/>
        <v>0</v>
      </c>
      <c r="Q72" s="284">
        <f t="shared" si="26"/>
        <v>240</v>
      </c>
    </row>
    <row r="73" spans="1:17" x14ac:dyDescent="0.2">
      <c r="A73" s="311" t="s">
        <v>603</v>
      </c>
      <c r="B73" s="312"/>
      <c r="C73" s="312">
        <v>60</v>
      </c>
      <c r="D73" s="313"/>
      <c r="E73" s="310"/>
      <c r="F73" s="310"/>
      <c r="G73" s="283">
        <f t="shared" si="18"/>
        <v>2</v>
      </c>
      <c r="H73" s="314"/>
      <c r="I73" s="280"/>
      <c r="J73" s="284">
        <f t="shared" si="19"/>
        <v>8</v>
      </c>
      <c r="K73" s="284">
        <f t="shared" si="20"/>
        <v>8</v>
      </c>
      <c r="L73" s="285">
        <f t="shared" si="21"/>
        <v>0</v>
      </c>
      <c r="M73" s="286">
        <f t="shared" si="22"/>
        <v>0</v>
      </c>
      <c r="N73" s="284">
        <f t="shared" si="23"/>
        <v>0</v>
      </c>
      <c r="O73" s="284">
        <f t="shared" si="24"/>
        <v>0</v>
      </c>
      <c r="P73" s="284">
        <f t="shared" si="25"/>
        <v>0</v>
      </c>
      <c r="Q73" s="284">
        <f t="shared" si="26"/>
        <v>240</v>
      </c>
    </row>
    <row r="74" spans="1:17" x14ac:dyDescent="0.2">
      <c r="A74" s="311" t="s">
        <v>604</v>
      </c>
      <c r="B74" s="312"/>
      <c r="C74" s="312">
        <v>60</v>
      </c>
      <c r="D74" s="313"/>
      <c r="E74" s="310"/>
      <c r="F74" s="310"/>
      <c r="G74" s="283">
        <f t="shared" si="18"/>
        <v>2</v>
      </c>
      <c r="H74" s="314"/>
      <c r="I74" s="280"/>
      <c r="J74" s="284">
        <f t="shared" si="19"/>
        <v>8</v>
      </c>
      <c r="K74" s="284">
        <f t="shared" si="20"/>
        <v>8</v>
      </c>
      <c r="L74" s="285">
        <f t="shared" si="21"/>
        <v>0</v>
      </c>
      <c r="M74" s="286">
        <f t="shared" si="22"/>
        <v>0</v>
      </c>
      <c r="N74" s="284">
        <f t="shared" si="23"/>
        <v>0</v>
      </c>
      <c r="O74" s="284">
        <f t="shared" si="24"/>
        <v>0</v>
      </c>
      <c r="P74" s="284">
        <f t="shared" si="25"/>
        <v>0</v>
      </c>
      <c r="Q74" s="284">
        <f t="shared" si="26"/>
        <v>240</v>
      </c>
    </row>
    <row r="75" spans="1:17" x14ac:dyDescent="0.2">
      <c r="A75" s="311" t="s">
        <v>605</v>
      </c>
      <c r="B75" s="312"/>
      <c r="C75" s="312">
        <v>60</v>
      </c>
      <c r="D75" s="313"/>
      <c r="E75" s="310"/>
      <c r="F75" s="310"/>
      <c r="G75" s="283">
        <f t="shared" si="18"/>
        <v>2</v>
      </c>
      <c r="H75" s="314"/>
      <c r="I75" s="280"/>
      <c r="J75" s="284">
        <f t="shared" si="19"/>
        <v>8</v>
      </c>
      <c r="K75" s="284">
        <f t="shared" si="20"/>
        <v>8</v>
      </c>
      <c r="L75" s="285">
        <f t="shared" si="21"/>
        <v>0</v>
      </c>
      <c r="M75" s="286">
        <f t="shared" si="22"/>
        <v>0</v>
      </c>
      <c r="N75" s="284">
        <f t="shared" si="23"/>
        <v>0</v>
      </c>
      <c r="O75" s="284">
        <f t="shared" si="24"/>
        <v>0</v>
      </c>
      <c r="P75" s="284">
        <f t="shared" si="25"/>
        <v>0</v>
      </c>
      <c r="Q75" s="284">
        <f t="shared" si="26"/>
        <v>240</v>
      </c>
    </row>
    <row r="76" spans="1:17" x14ac:dyDescent="0.2">
      <c r="A76" s="311" t="s">
        <v>606</v>
      </c>
      <c r="B76" s="312"/>
      <c r="C76" s="312">
        <v>60</v>
      </c>
      <c r="D76" s="313"/>
      <c r="E76" s="310"/>
      <c r="F76" s="310"/>
      <c r="G76" s="283">
        <f t="shared" si="18"/>
        <v>2</v>
      </c>
      <c r="H76" s="314"/>
      <c r="I76" s="280"/>
      <c r="J76" s="284">
        <f t="shared" si="19"/>
        <v>8</v>
      </c>
      <c r="K76" s="284">
        <f t="shared" si="20"/>
        <v>8</v>
      </c>
      <c r="L76" s="285">
        <f t="shared" si="21"/>
        <v>0</v>
      </c>
      <c r="M76" s="286">
        <f t="shared" si="22"/>
        <v>0</v>
      </c>
      <c r="N76" s="284">
        <f t="shared" si="23"/>
        <v>0</v>
      </c>
      <c r="O76" s="284">
        <f t="shared" si="24"/>
        <v>0</v>
      </c>
      <c r="P76" s="284">
        <f t="shared" si="25"/>
        <v>0</v>
      </c>
      <c r="Q76" s="284">
        <f t="shared" si="26"/>
        <v>240</v>
      </c>
    </row>
    <row r="77" spans="1:17" x14ac:dyDescent="0.2">
      <c r="A77" s="311" t="s">
        <v>607</v>
      </c>
      <c r="B77" s="312"/>
      <c r="C77" s="312">
        <v>60</v>
      </c>
      <c r="D77" s="313"/>
      <c r="E77" s="310"/>
      <c r="F77" s="310"/>
      <c r="G77" s="283">
        <f t="shared" si="18"/>
        <v>2</v>
      </c>
      <c r="H77" s="314"/>
      <c r="I77" s="280"/>
      <c r="J77" s="284">
        <f t="shared" si="19"/>
        <v>8</v>
      </c>
      <c r="K77" s="284">
        <f t="shared" si="20"/>
        <v>8</v>
      </c>
      <c r="L77" s="285">
        <f t="shared" si="21"/>
        <v>0</v>
      </c>
      <c r="M77" s="286">
        <f t="shared" si="22"/>
        <v>0</v>
      </c>
      <c r="N77" s="284">
        <f t="shared" si="23"/>
        <v>0</v>
      </c>
      <c r="O77" s="284">
        <f t="shared" si="24"/>
        <v>0</v>
      </c>
      <c r="P77" s="284">
        <f t="shared" si="25"/>
        <v>0</v>
      </c>
      <c r="Q77" s="284">
        <f t="shared" si="26"/>
        <v>240</v>
      </c>
    </row>
    <row r="78" spans="1:17" x14ac:dyDescent="0.2">
      <c r="A78" s="311" t="s">
        <v>608</v>
      </c>
      <c r="B78" s="312"/>
      <c r="C78" s="312">
        <v>60</v>
      </c>
      <c r="D78" s="313"/>
      <c r="E78" s="310"/>
      <c r="F78" s="310"/>
      <c r="G78" s="283">
        <f t="shared" si="18"/>
        <v>2</v>
      </c>
      <c r="H78" s="314"/>
      <c r="I78" s="280"/>
      <c r="J78" s="284">
        <f t="shared" si="19"/>
        <v>8</v>
      </c>
      <c r="K78" s="284">
        <f t="shared" si="20"/>
        <v>8</v>
      </c>
      <c r="L78" s="285">
        <f t="shared" si="21"/>
        <v>0</v>
      </c>
      <c r="M78" s="286">
        <f t="shared" si="22"/>
        <v>0</v>
      </c>
      <c r="N78" s="284">
        <f t="shared" si="23"/>
        <v>0</v>
      </c>
      <c r="O78" s="284">
        <f t="shared" si="24"/>
        <v>0</v>
      </c>
      <c r="P78" s="284">
        <f t="shared" si="25"/>
        <v>0</v>
      </c>
      <c r="Q78" s="284">
        <f t="shared" si="26"/>
        <v>240</v>
      </c>
    </row>
    <row r="79" spans="1:17" x14ac:dyDescent="0.2">
      <c r="A79" s="311" t="s">
        <v>609</v>
      </c>
      <c r="B79" s="312"/>
      <c r="C79" s="312">
        <v>60</v>
      </c>
      <c r="D79" s="313"/>
      <c r="E79" s="310"/>
      <c r="F79" s="310"/>
      <c r="G79" s="283">
        <f t="shared" si="18"/>
        <v>2</v>
      </c>
      <c r="H79" s="314"/>
      <c r="I79" s="280"/>
      <c r="J79" s="284">
        <f t="shared" si="19"/>
        <v>8</v>
      </c>
      <c r="K79" s="284">
        <f t="shared" si="20"/>
        <v>8</v>
      </c>
      <c r="L79" s="285">
        <f t="shared" si="21"/>
        <v>0</v>
      </c>
      <c r="M79" s="286">
        <f t="shared" si="22"/>
        <v>0</v>
      </c>
      <c r="N79" s="284">
        <f t="shared" si="23"/>
        <v>0</v>
      </c>
      <c r="O79" s="284">
        <f t="shared" si="24"/>
        <v>0</v>
      </c>
      <c r="P79" s="284">
        <f t="shared" si="25"/>
        <v>0</v>
      </c>
      <c r="Q79" s="284">
        <f t="shared" si="26"/>
        <v>240</v>
      </c>
    </row>
    <row r="80" spans="1:17" x14ac:dyDescent="0.2">
      <c r="A80" s="311" t="s">
        <v>610</v>
      </c>
      <c r="B80" s="312"/>
      <c r="C80" s="312">
        <v>60</v>
      </c>
      <c r="D80" s="313"/>
      <c r="E80" s="310"/>
      <c r="F80" s="310"/>
      <c r="G80" s="283">
        <f t="shared" si="18"/>
        <v>2</v>
      </c>
      <c r="H80" s="314"/>
      <c r="I80" s="280"/>
      <c r="J80" s="284">
        <f t="shared" si="19"/>
        <v>8</v>
      </c>
      <c r="K80" s="284">
        <f t="shared" si="20"/>
        <v>8</v>
      </c>
      <c r="L80" s="285">
        <f t="shared" si="21"/>
        <v>0</v>
      </c>
      <c r="M80" s="286">
        <f t="shared" si="22"/>
        <v>0</v>
      </c>
      <c r="N80" s="284">
        <f t="shared" si="23"/>
        <v>0</v>
      </c>
      <c r="O80" s="284">
        <f t="shared" si="24"/>
        <v>0</v>
      </c>
      <c r="P80" s="284">
        <f t="shared" si="25"/>
        <v>0</v>
      </c>
      <c r="Q80" s="284">
        <f t="shared" si="26"/>
        <v>240</v>
      </c>
    </row>
    <row r="81" spans="1:17" x14ac:dyDescent="0.2">
      <c r="A81" s="311" t="s">
        <v>611</v>
      </c>
      <c r="B81" s="312"/>
      <c r="C81" s="312">
        <v>60</v>
      </c>
      <c r="D81" s="313"/>
      <c r="E81" s="310"/>
      <c r="F81" s="310"/>
      <c r="G81" s="283">
        <f t="shared" si="18"/>
        <v>2</v>
      </c>
      <c r="H81" s="314"/>
      <c r="I81" s="280"/>
      <c r="J81" s="284">
        <f t="shared" si="19"/>
        <v>8</v>
      </c>
      <c r="K81" s="284">
        <f t="shared" si="20"/>
        <v>8</v>
      </c>
      <c r="L81" s="285">
        <f t="shared" si="21"/>
        <v>0</v>
      </c>
      <c r="M81" s="286">
        <f t="shared" si="22"/>
        <v>0</v>
      </c>
      <c r="N81" s="284">
        <f t="shared" si="23"/>
        <v>0</v>
      </c>
      <c r="O81" s="284">
        <f t="shared" si="24"/>
        <v>0</v>
      </c>
      <c r="P81" s="284">
        <f t="shared" si="25"/>
        <v>0</v>
      </c>
      <c r="Q81" s="284">
        <f t="shared" si="26"/>
        <v>240</v>
      </c>
    </row>
    <row r="82" spans="1:17" x14ac:dyDescent="0.2">
      <c r="A82" s="343" t="s">
        <v>588</v>
      </c>
      <c r="B82" s="312"/>
      <c r="C82" s="312">
        <v>60</v>
      </c>
      <c r="D82" s="313"/>
      <c r="E82" s="310"/>
      <c r="F82" s="310"/>
      <c r="G82" s="283">
        <f t="shared" si="18"/>
        <v>2</v>
      </c>
      <c r="H82" s="314"/>
      <c r="I82" s="280"/>
      <c r="J82" s="284">
        <f>SUM(K82:P82)</f>
        <v>8</v>
      </c>
      <c r="K82" s="284">
        <f>G82*4</f>
        <v>8</v>
      </c>
      <c r="L82" s="285">
        <f>H82*4</f>
        <v>0</v>
      </c>
      <c r="M82" s="286">
        <f t="shared" si="13"/>
        <v>0</v>
      </c>
      <c r="N82" s="284">
        <f t="shared" si="14"/>
        <v>0</v>
      </c>
      <c r="O82" s="284">
        <f t="shared" si="15"/>
        <v>0</v>
      </c>
      <c r="P82" s="284">
        <f>F82*5</f>
        <v>0</v>
      </c>
      <c r="Q82" s="284">
        <f>J82*30</f>
        <v>240</v>
      </c>
    </row>
    <row r="83" spans="1:17" x14ac:dyDescent="0.2">
      <c r="A83" s="636" t="s">
        <v>25</v>
      </c>
      <c r="B83" s="636"/>
      <c r="C83" s="636"/>
      <c r="D83" s="636"/>
      <c r="E83" s="636"/>
      <c r="F83" s="636"/>
      <c r="G83" s="636"/>
      <c r="H83" s="636"/>
      <c r="I83" s="636"/>
      <c r="J83" s="315">
        <f>SUM(J64:J82,J58:J61)</f>
        <v>176</v>
      </c>
      <c r="K83" s="315">
        <f t="shared" ref="K83:Q83" si="27">SUM(K64:K82,K58:K61)</f>
        <v>176</v>
      </c>
      <c r="L83" s="315">
        <f t="shared" si="27"/>
        <v>0</v>
      </c>
      <c r="M83" s="315">
        <f t="shared" si="27"/>
        <v>0</v>
      </c>
      <c r="N83" s="315">
        <f t="shared" si="27"/>
        <v>0</v>
      </c>
      <c r="O83" s="315">
        <f t="shared" si="27"/>
        <v>0</v>
      </c>
      <c r="P83" s="315">
        <f t="shared" si="27"/>
        <v>0</v>
      </c>
      <c r="Q83" s="315">
        <f t="shared" si="27"/>
        <v>5280</v>
      </c>
    </row>
    <row r="84" spans="1:17" x14ac:dyDescent="0.2">
      <c r="A84" s="300"/>
      <c r="B84" s="302"/>
      <c r="C84" s="302"/>
      <c r="D84" s="300"/>
      <c r="E84" s="301"/>
      <c r="F84" s="302"/>
      <c r="G84" s="302"/>
      <c r="H84" s="303"/>
      <c r="I84" s="303"/>
      <c r="J84" s="302"/>
      <c r="K84" s="304"/>
      <c r="L84" s="305"/>
      <c r="M84" s="305"/>
      <c r="N84" s="305"/>
      <c r="O84" s="306"/>
      <c r="P84" s="300"/>
      <c r="Q84" s="300"/>
    </row>
    <row r="85" spans="1:17" x14ac:dyDescent="0.2">
      <c r="A85" s="637" t="s">
        <v>527</v>
      </c>
      <c r="B85" s="637"/>
      <c r="C85" s="637"/>
      <c r="D85" s="637"/>
      <c r="E85" s="637"/>
      <c r="F85" s="637"/>
      <c r="G85" s="637"/>
      <c r="H85" s="637"/>
      <c r="I85" s="637"/>
      <c r="J85" s="637"/>
      <c r="K85" s="637"/>
      <c r="L85" s="637"/>
      <c r="M85" s="637"/>
      <c r="N85" s="637"/>
      <c r="O85" s="637"/>
      <c r="P85" s="637"/>
      <c r="Q85" s="637"/>
    </row>
    <row r="86" spans="1:17" x14ac:dyDescent="0.2">
      <c r="A86" s="637"/>
      <c r="B86" s="637"/>
      <c r="C86" s="637"/>
      <c r="D86" s="637"/>
      <c r="E86" s="637"/>
      <c r="F86" s="637"/>
      <c r="G86" s="637"/>
      <c r="H86" s="637"/>
      <c r="I86" s="637"/>
      <c r="J86" s="637"/>
      <c r="K86" s="637"/>
      <c r="L86" s="637"/>
      <c r="M86" s="637"/>
      <c r="N86" s="637"/>
      <c r="O86" s="637"/>
      <c r="P86" s="637"/>
      <c r="Q86" s="637"/>
    </row>
    <row r="87" spans="1:17" ht="22.5" x14ac:dyDescent="0.2">
      <c r="A87" s="316" t="s">
        <v>404</v>
      </c>
      <c r="B87" s="316" t="s">
        <v>472</v>
      </c>
      <c r="C87" s="316" t="s">
        <v>238</v>
      </c>
      <c r="D87" s="316" t="s">
        <v>46</v>
      </c>
      <c r="E87" s="316" t="s">
        <v>473</v>
      </c>
      <c r="F87" s="316" t="s">
        <v>474</v>
      </c>
      <c r="G87" s="317" t="s">
        <v>168</v>
      </c>
      <c r="H87" s="317" t="s">
        <v>475</v>
      </c>
      <c r="I87" s="317" t="s">
        <v>170</v>
      </c>
      <c r="J87" s="318" t="s">
        <v>476</v>
      </c>
      <c r="K87" s="318" t="s">
        <v>477</v>
      </c>
      <c r="L87" s="318" t="s">
        <v>475</v>
      </c>
      <c r="M87" s="318" t="s">
        <v>170</v>
      </c>
      <c r="N87" s="318" t="s">
        <v>46</v>
      </c>
      <c r="O87" s="319" t="s">
        <v>473</v>
      </c>
      <c r="P87" s="319" t="s">
        <v>474</v>
      </c>
      <c r="Q87" s="319" t="s">
        <v>63</v>
      </c>
    </row>
    <row r="88" spans="1:17" ht="22.5" x14ac:dyDescent="0.2">
      <c r="A88" s="320" t="s">
        <v>528</v>
      </c>
      <c r="B88" s="321"/>
      <c r="C88" s="281">
        <v>60</v>
      </c>
      <c r="D88" s="309"/>
      <c r="E88" s="322"/>
      <c r="F88" s="322"/>
      <c r="G88" s="323">
        <f>C88/30</f>
        <v>2</v>
      </c>
      <c r="H88" s="324"/>
      <c r="I88" s="325"/>
      <c r="J88" s="275">
        <f>SUM(K88:P88)</f>
        <v>8</v>
      </c>
      <c r="K88" s="275">
        <f>G88*4</f>
        <v>8</v>
      </c>
      <c r="L88" s="275">
        <f>H88*4</f>
        <v>0</v>
      </c>
      <c r="M88" s="275">
        <f>I88*1.5</f>
        <v>0</v>
      </c>
      <c r="N88" s="276">
        <f t="shared" ref="N88:N99" si="28">D88*1</f>
        <v>0</v>
      </c>
      <c r="O88" s="275">
        <f t="shared" ref="O88:O99" si="29">E88*4</f>
        <v>0</v>
      </c>
      <c r="P88" s="275">
        <f>F88*5</f>
        <v>0</v>
      </c>
      <c r="Q88" s="275">
        <f>J88*30</f>
        <v>240</v>
      </c>
    </row>
    <row r="89" spans="1:17" ht="22.5" x14ac:dyDescent="0.2">
      <c r="A89" s="326" t="s">
        <v>529</v>
      </c>
      <c r="B89" s="321"/>
      <c r="C89" s="281">
        <v>60</v>
      </c>
      <c r="D89" s="309"/>
      <c r="E89" s="322"/>
      <c r="F89" s="322"/>
      <c r="G89" s="323">
        <f t="shared" ref="G89:G99" si="30">C89/30</f>
        <v>2</v>
      </c>
      <c r="H89" s="324"/>
      <c r="I89" s="325"/>
      <c r="J89" s="275">
        <f t="shared" ref="J89:J99" si="31">SUM(K89:P89)</f>
        <v>8</v>
      </c>
      <c r="K89" s="275">
        <f t="shared" ref="K89:L99" si="32">G89*4</f>
        <v>8</v>
      </c>
      <c r="L89" s="275">
        <f t="shared" si="32"/>
        <v>0</v>
      </c>
      <c r="M89" s="275">
        <f t="shared" ref="M89:M99" si="33">I89*1.5</f>
        <v>0</v>
      </c>
      <c r="N89" s="276">
        <f t="shared" si="28"/>
        <v>0</v>
      </c>
      <c r="O89" s="275">
        <f t="shared" si="29"/>
        <v>0</v>
      </c>
      <c r="P89" s="275">
        <f t="shared" ref="P89:P99" si="34">F89*5</f>
        <v>0</v>
      </c>
      <c r="Q89" s="275">
        <f t="shared" ref="Q89:Q99" si="35">J89*30</f>
        <v>240</v>
      </c>
    </row>
    <row r="90" spans="1:17" x14ac:dyDescent="0.2">
      <c r="A90" s="320" t="s">
        <v>530</v>
      </c>
      <c r="B90" s="302"/>
      <c r="C90" s="281">
        <v>60</v>
      </c>
      <c r="D90" s="309"/>
      <c r="E90" s="322"/>
      <c r="F90" s="322"/>
      <c r="G90" s="323">
        <f t="shared" si="30"/>
        <v>2</v>
      </c>
      <c r="H90" s="324"/>
      <c r="I90" s="325"/>
      <c r="J90" s="275">
        <f t="shared" si="31"/>
        <v>8</v>
      </c>
      <c r="K90" s="275">
        <f t="shared" si="32"/>
        <v>8</v>
      </c>
      <c r="L90" s="275">
        <f t="shared" si="32"/>
        <v>0</v>
      </c>
      <c r="M90" s="275">
        <f t="shared" si="33"/>
        <v>0</v>
      </c>
      <c r="N90" s="276">
        <f t="shared" si="28"/>
        <v>0</v>
      </c>
      <c r="O90" s="275">
        <f t="shared" si="29"/>
        <v>0</v>
      </c>
      <c r="P90" s="275">
        <f t="shared" si="34"/>
        <v>0</v>
      </c>
      <c r="Q90" s="275">
        <f t="shared" si="35"/>
        <v>240</v>
      </c>
    </row>
    <row r="91" spans="1:17" x14ac:dyDescent="0.2">
      <c r="A91" s="320" t="s">
        <v>531</v>
      </c>
      <c r="B91" s="321"/>
      <c r="C91" s="281">
        <v>45</v>
      </c>
      <c r="D91" s="309"/>
      <c r="E91" s="322"/>
      <c r="F91" s="322"/>
      <c r="G91" s="323">
        <f t="shared" si="30"/>
        <v>1.5</v>
      </c>
      <c r="H91" s="324"/>
      <c r="I91" s="325"/>
      <c r="J91" s="275">
        <f t="shared" si="31"/>
        <v>6</v>
      </c>
      <c r="K91" s="275">
        <f t="shared" si="32"/>
        <v>6</v>
      </c>
      <c r="L91" s="275">
        <f t="shared" si="32"/>
        <v>0</v>
      </c>
      <c r="M91" s="275">
        <f t="shared" si="33"/>
        <v>0</v>
      </c>
      <c r="N91" s="276">
        <f t="shared" si="28"/>
        <v>0</v>
      </c>
      <c r="O91" s="275">
        <f t="shared" si="29"/>
        <v>0</v>
      </c>
      <c r="P91" s="275">
        <f t="shared" si="34"/>
        <v>0</v>
      </c>
      <c r="Q91" s="275">
        <f t="shared" si="35"/>
        <v>180</v>
      </c>
    </row>
    <row r="92" spans="1:17" x14ac:dyDescent="0.2">
      <c r="A92" s="320" t="s">
        <v>532</v>
      </c>
      <c r="B92" s="321"/>
      <c r="C92" s="281">
        <v>45</v>
      </c>
      <c r="D92" s="309"/>
      <c r="E92" s="322"/>
      <c r="F92" s="322"/>
      <c r="G92" s="323">
        <f t="shared" si="30"/>
        <v>1.5</v>
      </c>
      <c r="H92" s="324"/>
      <c r="I92" s="325"/>
      <c r="J92" s="275">
        <f t="shared" si="31"/>
        <v>6</v>
      </c>
      <c r="K92" s="275">
        <f t="shared" si="32"/>
        <v>6</v>
      </c>
      <c r="L92" s="275">
        <f t="shared" si="32"/>
        <v>0</v>
      </c>
      <c r="M92" s="275">
        <f t="shared" si="33"/>
        <v>0</v>
      </c>
      <c r="N92" s="276">
        <f t="shared" si="28"/>
        <v>0</v>
      </c>
      <c r="O92" s="275">
        <f t="shared" si="29"/>
        <v>0</v>
      </c>
      <c r="P92" s="275">
        <f t="shared" si="34"/>
        <v>0</v>
      </c>
      <c r="Q92" s="275">
        <f t="shared" si="35"/>
        <v>180</v>
      </c>
    </row>
    <row r="93" spans="1:17" x14ac:dyDescent="0.2">
      <c r="A93" s="326" t="s">
        <v>533</v>
      </c>
      <c r="B93" s="321"/>
      <c r="C93" s="281">
        <v>60</v>
      </c>
      <c r="D93" s="309"/>
      <c r="E93" s="322"/>
      <c r="F93" s="322"/>
      <c r="G93" s="323">
        <f t="shared" si="30"/>
        <v>2</v>
      </c>
      <c r="H93" s="324"/>
      <c r="I93" s="325"/>
      <c r="J93" s="275">
        <f t="shared" si="31"/>
        <v>8</v>
      </c>
      <c r="K93" s="275">
        <f t="shared" si="32"/>
        <v>8</v>
      </c>
      <c r="L93" s="275">
        <f t="shared" si="32"/>
        <v>0</v>
      </c>
      <c r="M93" s="275">
        <f t="shared" si="33"/>
        <v>0</v>
      </c>
      <c r="N93" s="276">
        <f t="shared" si="28"/>
        <v>0</v>
      </c>
      <c r="O93" s="275">
        <f t="shared" si="29"/>
        <v>0</v>
      </c>
      <c r="P93" s="275">
        <f t="shared" si="34"/>
        <v>0</v>
      </c>
      <c r="Q93" s="275">
        <f t="shared" si="35"/>
        <v>240</v>
      </c>
    </row>
    <row r="94" spans="1:17" x14ac:dyDescent="0.2">
      <c r="A94" s="320" t="s">
        <v>534</v>
      </c>
      <c r="B94" s="321"/>
      <c r="C94" s="281">
        <v>60</v>
      </c>
      <c r="D94" s="309"/>
      <c r="E94" s="322"/>
      <c r="F94" s="322"/>
      <c r="G94" s="323">
        <f t="shared" si="30"/>
        <v>2</v>
      </c>
      <c r="H94" s="324"/>
      <c r="I94" s="325"/>
      <c r="J94" s="275">
        <f t="shared" si="31"/>
        <v>8</v>
      </c>
      <c r="K94" s="275">
        <f t="shared" si="32"/>
        <v>8</v>
      </c>
      <c r="L94" s="275">
        <f t="shared" si="32"/>
        <v>0</v>
      </c>
      <c r="M94" s="275">
        <f t="shared" si="33"/>
        <v>0</v>
      </c>
      <c r="N94" s="276">
        <f t="shared" si="28"/>
        <v>0</v>
      </c>
      <c r="O94" s="275">
        <f t="shared" si="29"/>
        <v>0</v>
      </c>
      <c r="P94" s="275">
        <f t="shared" si="34"/>
        <v>0</v>
      </c>
      <c r="Q94" s="275">
        <f t="shared" si="35"/>
        <v>240</v>
      </c>
    </row>
    <row r="95" spans="1:17" x14ac:dyDescent="0.2">
      <c r="A95" s="326" t="s">
        <v>535</v>
      </c>
      <c r="B95" s="321"/>
      <c r="C95" s="281">
        <v>60</v>
      </c>
      <c r="D95" s="309"/>
      <c r="E95" s="322"/>
      <c r="F95" s="322"/>
      <c r="G95" s="323">
        <f t="shared" si="30"/>
        <v>2</v>
      </c>
      <c r="H95" s="324"/>
      <c r="I95" s="325"/>
      <c r="J95" s="275">
        <f t="shared" si="31"/>
        <v>8</v>
      </c>
      <c r="K95" s="275">
        <f t="shared" si="32"/>
        <v>8</v>
      </c>
      <c r="L95" s="275">
        <f t="shared" si="32"/>
        <v>0</v>
      </c>
      <c r="M95" s="275">
        <f t="shared" si="33"/>
        <v>0</v>
      </c>
      <c r="N95" s="276">
        <f t="shared" si="28"/>
        <v>0</v>
      </c>
      <c r="O95" s="275">
        <f t="shared" si="29"/>
        <v>0</v>
      </c>
      <c r="P95" s="275">
        <f t="shared" si="34"/>
        <v>0</v>
      </c>
      <c r="Q95" s="275">
        <f t="shared" si="35"/>
        <v>240</v>
      </c>
    </row>
    <row r="96" spans="1:17" x14ac:dyDescent="0.2">
      <c r="A96" s="320" t="s">
        <v>536</v>
      </c>
      <c r="B96" s="321"/>
      <c r="C96" s="281">
        <v>45</v>
      </c>
      <c r="D96" s="322"/>
      <c r="E96" s="322"/>
      <c r="F96" s="322"/>
      <c r="G96" s="323">
        <f t="shared" si="30"/>
        <v>1.5</v>
      </c>
      <c r="H96" s="324"/>
      <c r="I96" s="325"/>
      <c r="J96" s="275">
        <f t="shared" si="31"/>
        <v>6</v>
      </c>
      <c r="K96" s="275">
        <f t="shared" si="32"/>
        <v>6</v>
      </c>
      <c r="L96" s="275">
        <f t="shared" si="32"/>
        <v>0</v>
      </c>
      <c r="M96" s="275">
        <f t="shared" si="33"/>
        <v>0</v>
      </c>
      <c r="N96" s="276">
        <f t="shared" si="28"/>
        <v>0</v>
      </c>
      <c r="O96" s="275">
        <f t="shared" si="29"/>
        <v>0</v>
      </c>
      <c r="P96" s="275">
        <f t="shared" si="34"/>
        <v>0</v>
      </c>
      <c r="Q96" s="275">
        <f t="shared" si="35"/>
        <v>180</v>
      </c>
    </row>
    <row r="97" spans="1:17" x14ac:dyDescent="0.2">
      <c r="A97" s="320" t="s">
        <v>537</v>
      </c>
      <c r="B97" s="321"/>
      <c r="C97" s="281">
        <v>60</v>
      </c>
      <c r="D97" s="322"/>
      <c r="E97" s="322"/>
      <c r="F97" s="322"/>
      <c r="G97" s="323">
        <f t="shared" si="30"/>
        <v>2</v>
      </c>
      <c r="H97" s="324"/>
      <c r="I97" s="325"/>
      <c r="J97" s="275">
        <f t="shared" si="31"/>
        <v>8</v>
      </c>
      <c r="K97" s="275">
        <f t="shared" si="32"/>
        <v>8</v>
      </c>
      <c r="L97" s="275">
        <f t="shared" si="32"/>
        <v>0</v>
      </c>
      <c r="M97" s="275">
        <f t="shared" si="33"/>
        <v>0</v>
      </c>
      <c r="N97" s="276">
        <f t="shared" si="28"/>
        <v>0</v>
      </c>
      <c r="O97" s="275">
        <f t="shared" si="29"/>
        <v>0</v>
      </c>
      <c r="P97" s="275">
        <f t="shared" si="34"/>
        <v>0</v>
      </c>
      <c r="Q97" s="275">
        <f t="shared" si="35"/>
        <v>240</v>
      </c>
    </row>
    <row r="98" spans="1:17" x14ac:dyDescent="0.2">
      <c r="A98" s="320" t="s">
        <v>478</v>
      </c>
      <c r="B98" s="321"/>
      <c r="C98" s="281"/>
      <c r="D98" s="322"/>
      <c r="E98" s="327">
        <v>20</v>
      </c>
      <c r="F98" s="322"/>
      <c r="G98" s="323">
        <f t="shared" si="30"/>
        <v>0</v>
      </c>
      <c r="H98" s="324"/>
      <c r="I98" s="325"/>
      <c r="J98" s="275">
        <f t="shared" si="31"/>
        <v>80</v>
      </c>
      <c r="K98" s="275">
        <f t="shared" si="32"/>
        <v>0</v>
      </c>
      <c r="L98" s="275">
        <f t="shared" si="32"/>
        <v>0</v>
      </c>
      <c r="M98" s="275">
        <f t="shared" si="33"/>
        <v>0</v>
      </c>
      <c r="N98" s="276">
        <f t="shared" si="28"/>
        <v>0</v>
      </c>
      <c r="O98" s="275">
        <f t="shared" si="29"/>
        <v>80</v>
      </c>
      <c r="P98" s="275">
        <f t="shared" si="34"/>
        <v>0</v>
      </c>
      <c r="Q98" s="275">
        <f t="shared" si="35"/>
        <v>2400</v>
      </c>
    </row>
    <row r="99" spans="1:17" x14ac:dyDescent="0.2">
      <c r="A99" s="320" t="s">
        <v>520</v>
      </c>
      <c r="B99" s="321"/>
      <c r="C99" s="281"/>
      <c r="D99" s="322">
        <v>8</v>
      </c>
      <c r="E99" s="327"/>
      <c r="F99" s="327"/>
      <c r="G99" s="323">
        <f t="shared" si="30"/>
        <v>0</v>
      </c>
      <c r="H99" s="324"/>
      <c r="I99" s="325"/>
      <c r="J99" s="275">
        <f t="shared" si="31"/>
        <v>8</v>
      </c>
      <c r="K99" s="275">
        <f t="shared" si="32"/>
        <v>0</v>
      </c>
      <c r="L99" s="275">
        <f t="shared" si="32"/>
        <v>0</v>
      </c>
      <c r="M99" s="275">
        <f t="shared" si="33"/>
        <v>0</v>
      </c>
      <c r="N99" s="276">
        <f t="shared" si="28"/>
        <v>8</v>
      </c>
      <c r="O99" s="275">
        <f t="shared" si="29"/>
        <v>0</v>
      </c>
      <c r="P99" s="275">
        <f t="shared" si="34"/>
        <v>0</v>
      </c>
      <c r="Q99" s="275">
        <f t="shared" si="35"/>
        <v>240</v>
      </c>
    </row>
    <row r="100" spans="1:17" x14ac:dyDescent="0.2">
      <c r="A100" s="630" t="s">
        <v>538</v>
      </c>
      <c r="B100" s="630"/>
      <c r="C100" s="630"/>
      <c r="D100" s="630"/>
      <c r="E100" s="630"/>
      <c r="F100" s="630"/>
      <c r="G100" s="630"/>
      <c r="H100" s="630"/>
      <c r="I100" s="630"/>
      <c r="J100" s="315">
        <f>SUM(J88:J97)</f>
        <v>74</v>
      </c>
      <c r="K100" s="315">
        <f t="shared" ref="K100:Q100" si="36">SUM(K88:K99)</f>
        <v>74</v>
      </c>
      <c r="L100" s="315">
        <f t="shared" si="36"/>
        <v>0</v>
      </c>
      <c r="M100" s="315">
        <f t="shared" si="36"/>
        <v>0</v>
      </c>
      <c r="N100" s="315">
        <f t="shared" si="36"/>
        <v>8</v>
      </c>
      <c r="O100" s="315">
        <f t="shared" si="36"/>
        <v>80</v>
      </c>
      <c r="P100" s="315">
        <f t="shared" si="36"/>
        <v>0</v>
      </c>
      <c r="Q100" s="315">
        <f t="shared" si="36"/>
        <v>4860</v>
      </c>
    </row>
    <row r="101" spans="1:17" x14ac:dyDescent="0.2">
      <c r="A101" s="328"/>
      <c r="B101" s="328"/>
      <c r="C101" s="328"/>
      <c r="D101" s="328"/>
      <c r="E101" s="328"/>
      <c r="F101" s="328"/>
      <c r="G101" s="328"/>
      <c r="H101" s="328"/>
      <c r="I101" s="328"/>
      <c r="J101" s="329"/>
      <c r="K101" s="329"/>
      <c r="L101" s="329"/>
      <c r="M101" s="329"/>
      <c r="N101" s="329"/>
      <c r="O101" s="329"/>
      <c r="P101" s="329"/>
      <c r="Q101" s="329"/>
    </row>
    <row r="102" spans="1:17" x14ac:dyDescent="0.2">
      <c r="A102" s="629" t="s">
        <v>539</v>
      </c>
      <c r="B102" s="629"/>
      <c r="C102" s="629"/>
      <c r="D102" s="629"/>
      <c r="E102" s="629"/>
      <c r="F102" s="629"/>
      <c r="G102" s="629"/>
      <c r="H102" s="629"/>
      <c r="I102" s="629"/>
      <c r="J102" s="629"/>
      <c r="K102" s="629"/>
      <c r="L102" s="629"/>
      <c r="M102" s="629"/>
      <c r="N102" s="629"/>
      <c r="O102" s="629"/>
      <c r="P102" s="629"/>
      <c r="Q102" s="629"/>
    </row>
    <row r="103" spans="1:17" ht="22.5" x14ac:dyDescent="0.2">
      <c r="A103" s="316" t="s">
        <v>404</v>
      </c>
      <c r="B103" s="316" t="s">
        <v>472</v>
      </c>
      <c r="C103" s="316" t="s">
        <v>238</v>
      </c>
      <c r="D103" s="316" t="s">
        <v>46</v>
      </c>
      <c r="E103" s="316" t="s">
        <v>473</v>
      </c>
      <c r="F103" s="316" t="s">
        <v>474</v>
      </c>
      <c r="G103" s="317" t="s">
        <v>168</v>
      </c>
      <c r="H103" s="317" t="s">
        <v>475</v>
      </c>
      <c r="I103" s="317" t="s">
        <v>170</v>
      </c>
      <c r="J103" s="318" t="s">
        <v>476</v>
      </c>
      <c r="K103" s="318" t="s">
        <v>477</v>
      </c>
      <c r="L103" s="318" t="s">
        <v>475</v>
      </c>
      <c r="M103" s="318" t="s">
        <v>170</v>
      </c>
      <c r="N103" s="318" t="s">
        <v>46</v>
      </c>
      <c r="O103" s="319" t="s">
        <v>473</v>
      </c>
      <c r="P103" s="319" t="s">
        <v>474</v>
      </c>
      <c r="Q103" s="319" t="s">
        <v>63</v>
      </c>
    </row>
    <row r="104" spans="1:17" x14ac:dyDescent="0.2">
      <c r="A104" s="330" t="s">
        <v>540</v>
      </c>
      <c r="B104" s="310">
        <v>5</v>
      </c>
      <c r="C104" s="312">
        <v>75</v>
      </c>
      <c r="D104" s="310"/>
      <c r="E104" s="310"/>
      <c r="F104" s="310"/>
      <c r="G104" s="314">
        <f>C104/30</f>
        <v>2.5</v>
      </c>
      <c r="H104" s="314"/>
      <c r="I104" s="310"/>
      <c r="J104" s="331">
        <f t="shared" ref="J104:J125" si="37">SUM(K104:O104)</f>
        <v>10</v>
      </c>
      <c r="K104" s="332">
        <f t="shared" ref="K104:L125" si="38">G104*4</f>
        <v>10</v>
      </c>
      <c r="L104" s="333">
        <f t="shared" si="38"/>
        <v>0</v>
      </c>
      <c r="M104" s="334">
        <f t="shared" ref="M104:M125" si="39">I104*1.5</f>
        <v>0</v>
      </c>
      <c r="N104" s="332">
        <f t="shared" ref="N104:N125" si="40">D104*1</f>
        <v>0</v>
      </c>
      <c r="O104" s="332">
        <f t="shared" ref="O104:O125" si="41">E104*4</f>
        <v>0</v>
      </c>
      <c r="P104" s="275">
        <f>F104*5</f>
        <v>0</v>
      </c>
      <c r="Q104" s="332">
        <f>J104*30</f>
        <v>300</v>
      </c>
    </row>
    <row r="105" spans="1:17" x14ac:dyDescent="0.2">
      <c r="A105" s="335" t="s">
        <v>541</v>
      </c>
      <c r="B105" s="310">
        <v>5</v>
      </c>
      <c r="C105" s="312">
        <v>75</v>
      </c>
      <c r="D105" s="335"/>
      <c r="E105" s="336"/>
      <c r="F105" s="336"/>
      <c r="G105" s="314">
        <f t="shared" ref="G105:G125" si="42">C105/30</f>
        <v>2.5</v>
      </c>
      <c r="H105" s="335"/>
      <c r="I105" s="337"/>
      <c r="J105" s="331">
        <f t="shared" si="37"/>
        <v>10</v>
      </c>
      <c r="K105" s="332">
        <f t="shared" si="38"/>
        <v>10</v>
      </c>
      <c r="L105" s="333">
        <f t="shared" si="38"/>
        <v>0</v>
      </c>
      <c r="M105" s="334">
        <f t="shared" si="39"/>
        <v>0</v>
      </c>
      <c r="N105" s="332">
        <f t="shared" si="40"/>
        <v>0</v>
      </c>
      <c r="O105" s="332">
        <f t="shared" si="41"/>
        <v>0</v>
      </c>
      <c r="P105" s="275">
        <f t="shared" ref="P105:P125" si="43">F105*5</f>
        <v>0</v>
      </c>
      <c r="Q105" s="332">
        <f t="shared" ref="Q105:Q125" si="44">J105*30</f>
        <v>300</v>
      </c>
    </row>
    <row r="106" spans="1:17" x14ac:dyDescent="0.2">
      <c r="A106" s="335" t="s">
        <v>542</v>
      </c>
      <c r="B106" s="310">
        <v>5</v>
      </c>
      <c r="C106" s="312">
        <v>75</v>
      </c>
      <c r="D106" s="335"/>
      <c r="E106" s="336"/>
      <c r="F106" s="336"/>
      <c r="G106" s="314">
        <f t="shared" si="42"/>
        <v>2.5</v>
      </c>
      <c r="H106" s="335"/>
      <c r="I106" s="337"/>
      <c r="J106" s="331">
        <f t="shared" si="37"/>
        <v>10</v>
      </c>
      <c r="K106" s="332">
        <f t="shared" si="38"/>
        <v>10</v>
      </c>
      <c r="L106" s="333">
        <f t="shared" si="38"/>
        <v>0</v>
      </c>
      <c r="M106" s="334">
        <f t="shared" si="39"/>
        <v>0</v>
      </c>
      <c r="N106" s="332">
        <f t="shared" si="40"/>
        <v>0</v>
      </c>
      <c r="O106" s="332">
        <f t="shared" si="41"/>
        <v>0</v>
      </c>
      <c r="P106" s="275">
        <f t="shared" si="43"/>
        <v>0</v>
      </c>
      <c r="Q106" s="332">
        <f t="shared" si="44"/>
        <v>300</v>
      </c>
    </row>
    <row r="107" spans="1:17" x14ac:dyDescent="0.2">
      <c r="A107" s="335" t="s">
        <v>543</v>
      </c>
      <c r="B107" s="310">
        <v>5</v>
      </c>
      <c r="C107" s="312">
        <v>75</v>
      </c>
      <c r="D107" s="335"/>
      <c r="E107" s="336"/>
      <c r="F107" s="336"/>
      <c r="G107" s="314">
        <f t="shared" si="42"/>
        <v>2.5</v>
      </c>
      <c r="H107" s="335"/>
      <c r="I107" s="337"/>
      <c r="J107" s="331">
        <f t="shared" si="37"/>
        <v>10</v>
      </c>
      <c r="K107" s="332">
        <f t="shared" si="38"/>
        <v>10</v>
      </c>
      <c r="L107" s="333">
        <f t="shared" si="38"/>
        <v>0</v>
      </c>
      <c r="M107" s="334">
        <f t="shared" si="39"/>
        <v>0</v>
      </c>
      <c r="N107" s="332">
        <f t="shared" si="40"/>
        <v>0</v>
      </c>
      <c r="O107" s="332">
        <f t="shared" si="41"/>
        <v>0</v>
      </c>
      <c r="P107" s="275">
        <f t="shared" si="43"/>
        <v>0</v>
      </c>
      <c r="Q107" s="332">
        <f t="shared" si="44"/>
        <v>300</v>
      </c>
    </row>
    <row r="108" spans="1:17" x14ac:dyDescent="0.2">
      <c r="A108" s="335" t="s">
        <v>544</v>
      </c>
      <c r="B108" s="310">
        <v>5</v>
      </c>
      <c r="C108" s="312">
        <v>75</v>
      </c>
      <c r="D108" s="335"/>
      <c r="E108" s="336"/>
      <c r="F108" s="336"/>
      <c r="G108" s="314">
        <f t="shared" si="42"/>
        <v>2.5</v>
      </c>
      <c r="H108" s="335"/>
      <c r="I108" s="337"/>
      <c r="J108" s="331">
        <f t="shared" si="37"/>
        <v>10</v>
      </c>
      <c r="K108" s="332">
        <f t="shared" si="38"/>
        <v>10</v>
      </c>
      <c r="L108" s="333">
        <f t="shared" si="38"/>
        <v>0</v>
      </c>
      <c r="M108" s="334">
        <f t="shared" si="39"/>
        <v>0</v>
      </c>
      <c r="N108" s="332">
        <f t="shared" si="40"/>
        <v>0</v>
      </c>
      <c r="O108" s="332">
        <f t="shared" si="41"/>
        <v>0</v>
      </c>
      <c r="P108" s="275">
        <f t="shared" si="43"/>
        <v>0</v>
      </c>
      <c r="Q108" s="332">
        <f t="shared" si="44"/>
        <v>300</v>
      </c>
    </row>
    <row r="109" spans="1:17" x14ac:dyDescent="0.2">
      <c r="A109" s="335" t="s">
        <v>545</v>
      </c>
      <c r="B109" s="310">
        <v>5</v>
      </c>
      <c r="C109" s="312">
        <v>75</v>
      </c>
      <c r="D109" s="335"/>
      <c r="E109" s="336"/>
      <c r="F109" s="336"/>
      <c r="G109" s="314">
        <f t="shared" si="42"/>
        <v>2.5</v>
      </c>
      <c r="H109" s="335"/>
      <c r="I109" s="337"/>
      <c r="J109" s="331">
        <f t="shared" si="37"/>
        <v>10</v>
      </c>
      <c r="K109" s="332">
        <f t="shared" si="38"/>
        <v>10</v>
      </c>
      <c r="L109" s="333">
        <f t="shared" si="38"/>
        <v>0</v>
      </c>
      <c r="M109" s="334">
        <f t="shared" si="39"/>
        <v>0</v>
      </c>
      <c r="N109" s="332">
        <f t="shared" si="40"/>
        <v>0</v>
      </c>
      <c r="O109" s="332">
        <f t="shared" si="41"/>
        <v>0</v>
      </c>
      <c r="P109" s="275">
        <f t="shared" si="43"/>
        <v>0</v>
      </c>
      <c r="Q109" s="332">
        <f t="shared" si="44"/>
        <v>300</v>
      </c>
    </row>
    <row r="110" spans="1:17" x14ac:dyDescent="0.2">
      <c r="A110" s="335" t="s">
        <v>546</v>
      </c>
      <c r="B110" s="310">
        <v>5</v>
      </c>
      <c r="C110" s="312">
        <v>75</v>
      </c>
      <c r="D110" s="335"/>
      <c r="E110" s="336"/>
      <c r="F110" s="336"/>
      <c r="G110" s="314">
        <f t="shared" si="42"/>
        <v>2.5</v>
      </c>
      <c r="H110" s="335"/>
      <c r="I110" s="337"/>
      <c r="J110" s="331">
        <f t="shared" si="37"/>
        <v>10</v>
      </c>
      <c r="K110" s="332">
        <f t="shared" si="38"/>
        <v>10</v>
      </c>
      <c r="L110" s="333">
        <f t="shared" si="38"/>
        <v>0</v>
      </c>
      <c r="M110" s="334">
        <f t="shared" si="39"/>
        <v>0</v>
      </c>
      <c r="N110" s="332">
        <f t="shared" si="40"/>
        <v>0</v>
      </c>
      <c r="O110" s="332">
        <f t="shared" si="41"/>
        <v>0</v>
      </c>
      <c r="P110" s="275">
        <f t="shared" si="43"/>
        <v>0</v>
      </c>
      <c r="Q110" s="332">
        <f t="shared" si="44"/>
        <v>300</v>
      </c>
    </row>
    <row r="111" spans="1:17" x14ac:dyDescent="0.2">
      <c r="A111" s="335" t="s">
        <v>547</v>
      </c>
      <c r="B111" s="310">
        <v>5</v>
      </c>
      <c r="C111" s="312">
        <v>75</v>
      </c>
      <c r="D111" s="335"/>
      <c r="E111" s="336"/>
      <c r="F111" s="336"/>
      <c r="G111" s="314">
        <f t="shared" si="42"/>
        <v>2.5</v>
      </c>
      <c r="H111" s="335"/>
      <c r="I111" s="337"/>
      <c r="J111" s="331">
        <f t="shared" si="37"/>
        <v>10</v>
      </c>
      <c r="K111" s="332">
        <f t="shared" si="38"/>
        <v>10</v>
      </c>
      <c r="L111" s="333">
        <f t="shared" si="38"/>
        <v>0</v>
      </c>
      <c r="M111" s="334">
        <f t="shared" si="39"/>
        <v>0</v>
      </c>
      <c r="N111" s="332">
        <f t="shared" si="40"/>
        <v>0</v>
      </c>
      <c r="O111" s="332">
        <f t="shared" si="41"/>
        <v>0</v>
      </c>
      <c r="P111" s="275">
        <f t="shared" si="43"/>
        <v>0</v>
      </c>
      <c r="Q111" s="332">
        <f t="shared" si="44"/>
        <v>300</v>
      </c>
    </row>
    <row r="112" spans="1:17" x14ac:dyDescent="0.2">
      <c r="A112" s="335" t="s">
        <v>548</v>
      </c>
      <c r="B112" s="310">
        <v>5</v>
      </c>
      <c r="C112" s="312">
        <v>75</v>
      </c>
      <c r="D112" s="335"/>
      <c r="E112" s="336"/>
      <c r="F112" s="336"/>
      <c r="G112" s="314">
        <f t="shared" si="42"/>
        <v>2.5</v>
      </c>
      <c r="H112" s="335"/>
      <c r="I112" s="337"/>
      <c r="J112" s="331">
        <f t="shared" si="37"/>
        <v>10</v>
      </c>
      <c r="K112" s="332">
        <f t="shared" si="38"/>
        <v>10</v>
      </c>
      <c r="L112" s="333">
        <f t="shared" si="38"/>
        <v>0</v>
      </c>
      <c r="M112" s="334">
        <f t="shared" si="39"/>
        <v>0</v>
      </c>
      <c r="N112" s="332">
        <f t="shared" si="40"/>
        <v>0</v>
      </c>
      <c r="O112" s="332">
        <f t="shared" si="41"/>
        <v>0</v>
      </c>
      <c r="P112" s="275">
        <f t="shared" si="43"/>
        <v>0</v>
      </c>
      <c r="Q112" s="332">
        <f t="shared" si="44"/>
        <v>300</v>
      </c>
    </row>
    <row r="113" spans="1:17" x14ac:dyDescent="0.2">
      <c r="A113" s="335" t="s">
        <v>549</v>
      </c>
      <c r="B113" s="310">
        <v>5</v>
      </c>
      <c r="C113" s="312">
        <v>75</v>
      </c>
      <c r="D113" s="335"/>
      <c r="E113" s="336"/>
      <c r="F113" s="336"/>
      <c r="G113" s="314">
        <f t="shared" si="42"/>
        <v>2.5</v>
      </c>
      <c r="H113" s="335"/>
      <c r="I113" s="337"/>
      <c r="J113" s="331">
        <f t="shared" si="37"/>
        <v>10</v>
      </c>
      <c r="K113" s="332">
        <f t="shared" si="38"/>
        <v>10</v>
      </c>
      <c r="L113" s="333">
        <f t="shared" si="38"/>
        <v>0</v>
      </c>
      <c r="M113" s="334">
        <f t="shared" si="39"/>
        <v>0</v>
      </c>
      <c r="N113" s="332">
        <f t="shared" si="40"/>
        <v>0</v>
      </c>
      <c r="O113" s="332">
        <f t="shared" si="41"/>
        <v>0</v>
      </c>
      <c r="P113" s="275">
        <f t="shared" si="43"/>
        <v>0</v>
      </c>
      <c r="Q113" s="332">
        <f t="shared" si="44"/>
        <v>300</v>
      </c>
    </row>
    <row r="114" spans="1:17" x14ac:dyDescent="0.2">
      <c r="A114" s="335" t="s">
        <v>550</v>
      </c>
      <c r="B114" s="310">
        <v>5</v>
      </c>
      <c r="C114" s="312">
        <v>75</v>
      </c>
      <c r="D114" s="335"/>
      <c r="E114" s="336"/>
      <c r="F114" s="336"/>
      <c r="G114" s="314">
        <f t="shared" si="42"/>
        <v>2.5</v>
      </c>
      <c r="H114" s="335"/>
      <c r="I114" s="337"/>
      <c r="J114" s="331">
        <f t="shared" si="37"/>
        <v>10</v>
      </c>
      <c r="K114" s="332">
        <f t="shared" si="38"/>
        <v>10</v>
      </c>
      <c r="L114" s="333">
        <f t="shared" si="38"/>
        <v>0</v>
      </c>
      <c r="M114" s="334">
        <f t="shared" si="39"/>
        <v>0</v>
      </c>
      <c r="N114" s="332">
        <f t="shared" si="40"/>
        <v>0</v>
      </c>
      <c r="O114" s="332">
        <f t="shared" si="41"/>
        <v>0</v>
      </c>
      <c r="P114" s="275">
        <f t="shared" si="43"/>
        <v>0</v>
      </c>
      <c r="Q114" s="332">
        <f t="shared" si="44"/>
        <v>300</v>
      </c>
    </row>
    <row r="115" spans="1:17" x14ac:dyDescent="0.2">
      <c r="A115" s="335" t="s">
        <v>551</v>
      </c>
      <c r="B115" s="310">
        <v>5</v>
      </c>
      <c r="C115" s="312">
        <v>75</v>
      </c>
      <c r="D115" s="335"/>
      <c r="E115" s="336"/>
      <c r="F115" s="336"/>
      <c r="G115" s="314">
        <f t="shared" si="42"/>
        <v>2.5</v>
      </c>
      <c r="H115" s="335"/>
      <c r="I115" s="337"/>
      <c r="J115" s="331">
        <f t="shared" si="37"/>
        <v>10</v>
      </c>
      <c r="K115" s="332">
        <f t="shared" si="38"/>
        <v>10</v>
      </c>
      <c r="L115" s="333">
        <f t="shared" si="38"/>
        <v>0</v>
      </c>
      <c r="M115" s="334">
        <f t="shared" si="39"/>
        <v>0</v>
      </c>
      <c r="N115" s="332">
        <f t="shared" si="40"/>
        <v>0</v>
      </c>
      <c r="O115" s="332">
        <f t="shared" si="41"/>
        <v>0</v>
      </c>
      <c r="P115" s="275">
        <f t="shared" si="43"/>
        <v>0</v>
      </c>
      <c r="Q115" s="332">
        <f t="shared" si="44"/>
        <v>300</v>
      </c>
    </row>
    <row r="116" spans="1:17" x14ac:dyDescent="0.2">
      <c r="A116" s="335" t="s">
        <v>552</v>
      </c>
      <c r="B116" s="310">
        <v>5</v>
      </c>
      <c r="C116" s="312">
        <v>75</v>
      </c>
      <c r="D116" s="335"/>
      <c r="E116" s="336"/>
      <c r="F116" s="336"/>
      <c r="G116" s="314">
        <f t="shared" si="42"/>
        <v>2.5</v>
      </c>
      <c r="H116" s="335"/>
      <c r="I116" s="337"/>
      <c r="J116" s="331">
        <f t="shared" si="37"/>
        <v>10</v>
      </c>
      <c r="K116" s="332">
        <f t="shared" si="38"/>
        <v>10</v>
      </c>
      <c r="L116" s="333">
        <f t="shared" si="38"/>
        <v>0</v>
      </c>
      <c r="M116" s="334">
        <f t="shared" si="39"/>
        <v>0</v>
      </c>
      <c r="N116" s="332">
        <f t="shared" si="40"/>
        <v>0</v>
      </c>
      <c r="O116" s="332">
        <f t="shared" si="41"/>
        <v>0</v>
      </c>
      <c r="P116" s="275">
        <f t="shared" si="43"/>
        <v>0</v>
      </c>
      <c r="Q116" s="332">
        <f t="shared" si="44"/>
        <v>300</v>
      </c>
    </row>
    <row r="117" spans="1:17" x14ac:dyDescent="0.2">
      <c r="A117" s="335" t="s">
        <v>553</v>
      </c>
      <c r="B117" s="310">
        <v>5</v>
      </c>
      <c r="C117" s="312">
        <v>75</v>
      </c>
      <c r="D117" s="335"/>
      <c r="E117" s="336"/>
      <c r="F117" s="336"/>
      <c r="G117" s="314">
        <f t="shared" si="42"/>
        <v>2.5</v>
      </c>
      <c r="H117" s="335"/>
      <c r="I117" s="337"/>
      <c r="J117" s="331">
        <f t="shared" si="37"/>
        <v>10</v>
      </c>
      <c r="K117" s="332">
        <f t="shared" si="38"/>
        <v>10</v>
      </c>
      <c r="L117" s="333">
        <f t="shared" si="38"/>
        <v>0</v>
      </c>
      <c r="M117" s="334">
        <f t="shared" si="39"/>
        <v>0</v>
      </c>
      <c r="N117" s="332">
        <f t="shared" si="40"/>
        <v>0</v>
      </c>
      <c r="O117" s="332">
        <f t="shared" si="41"/>
        <v>0</v>
      </c>
      <c r="P117" s="275">
        <f t="shared" si="43"/>
        <v>0</v>
      </c>
      <c r="Q117" s="332">
        <f t="shared" si="44"/>
        <v>300</v>
      </c>
    </row>
    <row r="118" spans="1:17" x14ac:dyDescent="0.2">
      <c r="A118" s="335" t="s">
        <v>554</v>
      </c>
      <c r="B118" s="310">
        <v>5</v>
      </c>
      <c r="C118" s="312">
        <v>75</v>
      </c>
      <c r="D118" s="335"/>
      <c r="E118" s="336"/>
      <c r="F118" s="336"/>
      <c r="G118" s="314">
        <f t="shared" si="42"/>
        <v>2.5</v>
      </c>
      <c r="H118" s="335"/>
      <c r="I118" s="337"/>
      <c r="J118" s="331">
        <f t="shared" si="37"/>
        <v>10</v>
      </c>
      <c r="K118" s="332">
        <f t="shared" si="38"/>
        <v>10</v>
      </c>
      <c r="L118" s="333">
        <f t="shared" si="38"/>
        <v>0</v>
      </c>
      <c r="M118" s="334">
        <f t="shared" si="39"/>
        <v>0</v>
      </c>
      <c r="N118" s="332">
        <f t="shared" si="40"/>
        <v>0</v>
      </c>
      <c r="O118" s="332">
        <f t="shared" si="41"/>
        <v>0</v>
      </c>
      <c r="P118" s="275">
        <f t="shared" si="43"/>
        <v>0</v>
      </c>
      <c r="Q118" s="332">
        <f t="shared" si="44"/>
        <v>300</v>
      </c>
    </row>
    <row r="119" spans="1:17" x14ac:dyDescent="0.2">
      <c r="A119" s="335" t="s">
        <v>555</v>
      </c>
      <c r="B119" s="310">
        <v>5</v>
      </c>
      <c r="C119" s="312">
        <v>75</v>
      </c>
      <c r="D119" s="335"/>
      <c r="E119" s="336"/>
      <c r="F119" s="336"/>
      <c r="G119" s="314">
        <f t="shared" si="42"/>
        <v>2.5</v>
      </c>
      <c r="H119" s="335"/>
      <c r="I119" s="337"/>
      <c r="J119" s="331">
        <f t="shared" si="37"/>
        <v>10</v>
      </c>
      <c r="K119" s="332">
        <f t="shared" si="38"/>
        <v>10</v>
      </c>
      <c r="L119" s="333">
        <f t="shared" si="38"/>
        <v>0</v>
      </c>
      <c r="M119" s="334">
        <f t="shared" si="39"/>
        <v>0</v>
      </c>
      <c r="N119" s="332">
        <f t="shared" si="40"/>
        <v>0</v>
      </c>
      <c r="O119" s="332">
        <f t="shared" si="41"/>
        <v>0</v>
      </c>
      <c r="P119" s="275">
        <f t="shared" si="43"/>
        <v>0</v>
      </c>
      <c r="Q119" s="332">
        <f t="shared" si="44"/>
        <v>300</v>
      </c>
    </row>
    <row r="120" spans="1:17" x14ac:dyDescent="0.2">
      <c r="A120" s="335" t="s">
        <v>556</v>
      </c>
      <c r="B120" s="310">
        <v>5</v>
      </c>
      <c r="C120" s="312">
        <v>75</v>
      </c>
      <c r="D120" s="335"/>
      <c r="E120" s="336"/>
      <c r="F120" s="336"/>
      <c r="G120" s="314">
        <f t="shared" si="42"/>
        <v>2.5</v>
      </c>
      <c r="H120" s="335"/>
      <c r="I120" s="337"/>
      <c r="J120" s="331">
        <f t="shared" si="37"/>
        <v>10</v>
      </c>
      <c r="K120" s="332">
        <f t="shared" si="38"/>
        <v>10</v>
      </c>
      <c r="L120" s="333">
        <f t="shared" si="38"/>
        <v>0</v>
      </c>
      <c r="M120" s="334">
        <f t="shared" si="39"/>
        <v>0</v>
      </c>
      <c r="N120" s="332">
        <f t="shared" si="40"/>
        <v>0</v>
      </c>
      <c r="O120" s="332">
        <f t="shared" si="41"/>
        <v>0</v>
      </c>
      <c r="P120" s="275">
        <f t="shared" si="43"/>
        <v>0</v>
      </c>
      <c r="Q120" s="332">
        <f t="shared" si="44"/>
        <v>300</v>
      </c>
    </row>
    <row r="121" spans="1:17" x14ac:dyDescent="0.2">
      <c r="A121" s="335" t="s">
        <v>164</v>
      </c>
      <c r="B121" s="310">
        <v>5</v>
      </c>
      <c r="C121" s="312">
        <v>75</v>
      </c>
      <c r="D121" s="335"/>
      <c r="E121" s="336"/>
      <c r="F121" s="336"/>
      <c r="G121" s="314">
        <f t="shared" si="42"/>
        <v>2.5</v>
      </c>
      <c r="H121" s="335"/>
      <c r="I121" s="337"/>
      <c r="J121" s="331">
        <f t="shared" si="37"/>
        <v>10</v>
      </c>
      <c r="K121" s="332">
        <f t="shared" si="38"/>
        <v>10</v>
      </c>
      <c r="L121" s="333">
        <f t="shared" si="38"/>
        <v>0</v>
      </c>
      <c r="M121" s="334">
        <f t="shared" si="39"/>
        <v>0</v>
      </c>
      <c r="N121" s="332">
        <f t="shared" si="40"/>
        <v>0</v>
      </c>
      <c r="O121" s="332">
        <f t="shared" si="41"/>
        <v>0</v>
      </c>
      <c r="P121" s="275">
        <f t="shared" si="43"/>
        <v>0</v>
      </c>
      <c r="Q121" s="332">
        <f t="shared" si="44"/>
        <v>300</v>
      </c>
    </row>
    <row r="122" spans="1:17" x14ac:dyDescent="0.2">
      <c r="A122" s="335" t="s">
        <v>557</v>
      </c>
      <c r="B122" s="310">
        <v>5</v>
      </c>
      <c r="C122" s="312">
        <v>75</v>
      </c>
      <c r="D122" s="335"/>
      <c r="E122" s="336"/>
      <c r="F122" s="336"/>
      <c r="G122" s="314">
        <f t="shared" si="42"/>
        <v>2.5</v>
      </c>
      <c r="H122" s="335"/>
      <c r="I122" s="337"/>
      <c r="J122" s="331">
        <f t="shared" si="37"/>
        <v>10</v>
      </c>
      <c r="K122" s="332">
        <f t="shared" si="38"/>
        <v>10</v>
      </c>
      <c r="L122" s="333">
        <f t="shared" si="38"/>
        <v>0</v>
      </c>
      <c r="M122" s="334">
        <f t="shared" si="39"/>
        <v>0</v>
      </c>
      <c r="N122" s="332">
        <f t="shared" si="40"/>
        <v>0</v>
      </c>
      <c r="O122" s="332">
        <f t="shared" si="41"/>
        <v>0</v>
      </c>
      <c r="P122" s="275">
        <f t="shared" si="43"/>
        <v>0</v>
      </c>
      <c r="Q122" s="332">
        <f t="shared" si="44"/>
        <v>300</v>
      </c>
    </row>
    <row r="123" spans="1:17" x14ac:dyDescent="0.2">
      <c r="A123" s="335" t="s">
        <v>50</v>
      </c>
      <c r="B123" s="310">
        <v>5</v>
      </c>
      <c r="C123" s="312">
        <v>75</v>
      </c>
      <c r="D123" s="335"/>
      <c r="E123" s="336"/>
      <c r="F123" s="336"/>
      <c r="G123" s="314">
        <f t="shared" si="42"/>
        <v>2.5</v>
      </c>
      <c r="H123" s="335"/>
      <c r="I123" s="337"/>
      <c r="J123" s="331">
        <f t="shared" si="37"/>
        <v>10</v>
      </c>
      <c r="K123" s="332">
        <f t="shared" si="38"/>
        <v>10</v>
      </c>
      <c r="L123" s="333">
        <f t="shared" si="38"/>
        <v>0</v>
      </c>
      <c r="M123" s="334">
        <f t="shared" si="39"/>
        <v>0</v>
      </c>
      <c r="N123" s="332">
        <f t="shared" si="40"/>
        <v>0</v>
      </c>
      <c r="O123" s="332">
        <f t="shared" si="41"/>
        <v>0</v>
      </c>
      <c r="P123" s="275">
        <f t="shared" si="43"/>
        <v>0</v>
      </c>
      <c r="Q123" s="332">
        <f t="shared" si="44"/>
        <v>300</v>
      </c>
    </row>
    <row r="124" spans="1:17" x14ac:dyDescent="0.2">
      <c r="A124" s="335" t="s">
        <v>558</v>
      </c>
      <c r="B124" s="310">
        <v>5</v>
      </c>
      <c r="C124" s="312">
        <v>75</v>
      </c>
      <c r="D124" s="335"/>
      <c r="E124" s="336"/>
      <c r="F124" s="336"/>
      <c r="G124" s="314">
        <f t="shared" si="42"/>
        <v>2.5</v>
      </c>
      <c r="H124" s="335"/>
      <c r="I124" s="337"/>
      <c r="J124" s="331">
        <f t="shared" si="37"/>
        <v>10</v>
      </c>
      <c r="K124" s="332">
        <f t="shared" si="38"/>
        <v>10</v>
      </c>
      <c r="L124" s="333">
        <f t="shared" si="38"/>
        <v>0</v>
      </c>
      <c r="M124" s="334">
        <f t="shared" si="39"/>
        <v>0</v>
      </c>
      <c r="N124" s="332">
        <f t="shared" si="40"/>
        <v>0</v>
      </c>
      <c r="O124" s="332">
        <f t="shared" si="41"/>
        <v>0</v>
      </c>
      <c r="P124" s="275">
        <f t="shared" si="43"/>
        <v>0</v>
      </c>
      <c r="Q124" s="332">
        <f t="shared" si="44"/>
        <v>300</v>
      </c>
    </row>
    <row r="125" spans="1:17" x14ac:dyDescent="0.2">
      <c r="A125" s="338" t="s">
        <v>478</v>
      </c>
      <c r="B125" s="310"/>
      <c r="C125" s="310"/>
      <c r="D125" s="310"/>
      <c r="E125" s="310">
        <v>20</v>
      </c>
      <c r="F125" s="310"/>
      <c r="G125" s="314">
        <f t="shared" si="42"/>
        <v>0</v>
      </c>
      <c r="H125" s="314"/>
      <c r="I125" s="310"/>
      <c r="J125" s="332">
        <f t="shared" si="37"/>
        <v>80</v>
      </c>
      <c r="K125" s="332">
        <f t="shared" si="38"/>
        <v>0</v>
      </c>
      <c r="L125" s="333">
        <f t="shared" si="38"/>
        <v>0</v>
      </c>
      <c r="M125" s="334">
        <f t="shared" si="39"/>
        <v>0</v>
      </c>
      <c r="N125" s="332">
        <f t="shared" si="40"/>
        <v>0</v>
      </c>
      <c r="O125" s="332">
        <f t="shared" si="41"/>
        <v>80</v>
      </c>
      <c r="P125" s="275">
        <f t="shared" si="43"/>
        <v>0</v>
      </c>
      <c r="Q125" s="332">
        <f t="shared" si="44"/>
        <v>2400</v>
      </c>
    </row>
    <row r="126" spans="1:17" x14ac:dyDescent="0.2">
      <c r="A126" s="339" t="s">
        <v>25</v>
      </c>
      <c r="B126" s="340"/>
      <c r="C126" s="340"/>
      <c r="D126" s="340"/>
      <c r="E126" s="340"/>
      <c r="F126" s="340"/>
      <c r="G126" s="340"/>
      <c r="H126" s="340"/>
      <c r="I126" s="340"/>
      <c r="J126" s="315">
        <f>SUM(J104:J124)</f>
        <v>210</v>
      </c>
      <c r="K126" s="315">
        <f t="shared" ref="K126:P126" si="45">SUM(K104:K124)</f>
        <v>210</v>
      </c>
      <c r="L126" s="315">
        <f t="shared" si="45"/>
        <v>0</v>
      </c>
      <c r="M126" s="315">
        <f t="shared" si="45"/>
        <v>0</v>
      </c>
      <c r="N126" s="315">
        <f t="shared" si="45"/>
        <v>0</v>
      </c>
      <c r="O126" s="315">
        <f t="shared" si="45"/>
        <v>0</v>
      </c>
      <c r="P126" s="315">
        <f t="shared" si="45"/>
        <v>0</v>
      </c>
      <c r="Q126" s="315">
        <f>SUM(Q104:Q124)</f>
        <v>6300</v>
      </c>
    </row>
    <row r="127" spans="1:17" x14ac:dyDescent="0.2">
      <c r="A127" s="328"/>
      <c r="B127" s="328"/>
      <c r="C127" s="328"/>
      <c r="D127" s="328"/>
      <c r="E127" s="328"/>
      <c r="F127" s="328"/>
      <c r="G127" s="328"/>
      <c r="H127" s="328"/>
      <c r="I127" s="328"/>
      <c r="J127" s="329"/>
      <c r="K127" s="329"/>
      <c r="L127" s="329"/>
      <c r="M127" s="329"/>
      <c r="N127" s="329"/>
      <c r="O127" s="329"/>
      <c r="P127" s="329"/>
      <c r="Q127" s="329"/>
    </row>
    <row r="128" spans="1:17" x14ac:dyDescent="0.2">
      <c r="A128" s="629" t="s">
        <v>586</v>
      </c>
      <c r="B128" s="629"/>
      <c r="C128" s="629"/>
      <c r="D128" s="629"/>
      <c r="E128" s="629"/>
      <c r="F128" s="629"/>
      <c r="G128" s="629"/>
      <c r="H128" s="629"/>
      <c r="I128" s="629"/>
      <c r="J128" s="629"/>
      <c r="K128" s="629"/>
      <c r="L128" s="629"/>
      <c r="M128" s="629"/>
      <c r="N128" s="629"/>
      <c r="O128" s="629"/>
      <c r="P128" s="629"/>
      <c r="Q128" s="629"/>
    </row>
    <row r="129" spans="1:17" ht="22.5" x14ac:dyDescent="0.2">
      <c r="A129" s="316" t="s">
        <v>404</v>
      </c>
      <c r="B129" s="316" t="s">
        <v>472</v>
      </c>
      <c r="C129" s="316" t="s">
        <v>238</v>
      </c>
      <c r="D129" s="316" t="s">
        <v>46</v>
      </c>
      <c r="E129" s="316" t="s">
        <v>473</v>
      </c>
      <c r="F129" s="316" t="s">
        <v>474</v>
      </c>
      <c r="G129" s="317" t="s">
        <v>168</v>
      </c>
      <c r="H129" s="317" t="s">
        <v>475</v>
      </c>
      <c r="I129" s="317" t="s">
        <v>170</v>
      </c>
      <c r="J129" s="318" t="s">
        <v>476</v>
      </c>
      <c r="K129" s="318" t="s">
        <v>477</v>
      </c>
      <c r="L129" s="318" t="s">
        <v>475</v>
      </c>
      <c r="M129" s="318" t="s">
        <v>170</v>
      </c>
      <c r="N129" s="318" t="s">
        <v>46</v>
      </c>
      <c r="O129" s="319" t="s">
        <v>473</v>
      </c>
      <c r="P129" s="319" t="s">
        <v>474</v>
      </c>
      <c r="Q129" s="319" t="s">
        <v>63</v>
      </c>
    </row>
    <row r="130" spans="1:17" x14ac:dyDescent="0.2">
      <c r="A130" s="330" t="s">
        <v>572</v>
      </c>
      <c r="B130" s="310">
        <v>5</v>
      </c>
      <c r="C130" s="312">
        <v>60</v>
      </c>
      <c r="D130" s="310"/>
      <c r="E130" s="310"/>
      <c r="F130" s="310"/>
      <c r="G130" s="314">
        <f>C130/30</f>
        <v>2</v>
      </c>
      <c r="H130" s="314"/>
      <c r="I130" s="310"/>
      <c r="J130" s="331">
        <f t="shared" ref="J130:J145" si="46">SUM(K130:O130)</f>
        <v>8</v>
      </c>
      <c r="K130" s="332">
        <f t="shared" ref="K130:K145" si="47">G130*4</f>
        <v>8</v>
      </c>
      <c r="L130" s="333">
        <f t="shared" ref="L130:L145" si="48">H130*4</f>
        <v>0</v>
      </c>
      <c r="M130" s="334">
        <f t="shared" ref="M130:M145" si="49">I130*1.5</f>
        <v>0</v>
      </c>
      <c r="N130" s="332">
        <f t="shared" ref="N130:N145" si="50">D130*1</f>
        <v>0</v>
      </c>
      <c r="O130" s="332">
        <f t="shared" ref="O130:O145" si="51">E130*4</f>
        <v>0</v>
      </c>
      <c r="P130" s="275">
        <f>F130*5</f>
        <v>0</v>
      </c>
      <c r="Q130" s="332">
        <f>J130*30</f>
        <v>240</v>
      </c>
    </row>
    <row r="131" spans="1:17" x14ac:dyDescent="0.2">
      <c r="A131" s="335" t="s">
        <v>573</v>
      </c>
      <c r="B131" s="310">
        <v>5</v>
      </c>
      <c r="C131" s="312">
        <v>60</v>
      </c>
      <c r="D131" s="335"/>
      <c r="E131" s="336"/>
      <c r="F131" s="336"/>
      <c r="G131" s="314">
        <f t="shared" ref="G131:G145" si="52">C131/30</f>
        <v>2</v>
      </c>
      <c r="H131" s="335"/>
      <c r="I131" s="337"/>
      <c r="J131" s="331">
        <f t="shared" si="46"/>
        <v>8</v>
      </c>
      <c r="K131" s="332">
        <f t="shared" si="47"/>
        <v>8</v>
      </c>
      <c r="L131" s="333">
        <f t="shared" si="48"/>
        <v>0</v>
      </c>
      <c r="M131" s="334">
        <f t="shared" si="49"/>
        <v>0</v>
      </c>
      <c r="N131" s="332">
        <f t="shared" si="50"/>
        <v>0</v>
      </c>
      <c r="O131" s="332">
        <f t="shared" si="51"/>
        <v>0</v>
      </c>
      <c r="P131" s="275">
        <f t="shared" ref="P131:P145" si="53">F131*5</f>
        <v>0</v>
      </c>
      <c r="Q131" s="332">
        <f t="shared" ref="Q131:Q145" si="54">J131*30</f>
        <v>240</v>
      </c>
    </row>
    <row r="132" spans="1:17" x14ac:dyDescent="0.2">
      <c r="A132" s="335" t="s">
        <v>479</v>
      </c>
      <c r="B132" s="310">
        <v>5</v>
      </c>
      <c r="C132" s="312">
        <v>30</v>
      </c>
      <c r="D132" s="335"/>
      <c r="E132" s="336"/>
      <c r="F132" s="336"/>
      <c r="G132" s="314">
        <f t="shared" si="52"/>
        <v>1</v>
      </c>
      <c r="H132" s="335"/>
      <c r="I132" s="337"/>
      <c r="J132" s="331">
        <f t="shared" si="46"/>
        <v>4</v>
      </c>
      <c r="K132" s="332">
        <f t="shared" si="47"/>
        <v>4</v>
      </c>
      <c r="L132" s="333">
        <f t="shared" si="48"/>
        <v>0</v>
      </c>
      <c r="M132" s="334">
        <f t="shared" si="49"/>
        <v>0</v>
      </c>
      <c r="N132" s="332">
        <f t="shared" si="50"/>
        <v>0</v>
      </c>
      <c r="O132" s="332">
        <f t="shared" si="51"/>
        <v>0</v>
      </c>
      <c r="P132" s="275">
        <f t="shared" si="53"/>
        <v>0</v>
      </c>
      <c r="Q132" s="332">
        <f t="shared" si="54"/>
        <v>120</v>
      </c>
    </row>
    <row r="133" spans="1:17" x14ac:dyDescent="0.2">
      <c r="A133" s="335" t="s">
        <v>574</v>
      </c>
      <c r="B133" s="310">
        <v>5</v>
      </c>
      <c r="C133" s="312">
        <v>60</v>
      </c>
      <c r="D133" s="335"/>
      <c r="E133" s="336"/>
      <c r="F133" s="336"/>
      <c r="G133" s="314">
        <f t="shared" si="52"/>
        <v>2</v>
      </c>
      <c r="H133" s="335"/>
      <c r="I133" s="337"/>
      <c r="J133" s="331">
        <f t="shared" si="46"/>
        <v>8</v>
      </c>
      <c r="K133" s="332">
        <f t="shared" si="47"/>
        <v>8</v>
      </c>
      <c r="L133" s="333">
        <f t="shared" si="48"/>
        <v>0</v>
      </c>
      <c r="M133" s="334">
        <f t="shared" si="49"/>
        <v>0</v>
      </c>
      <c r="N133" s="332">
        <f t="shared" si="50"/>
        <v>0</v>
      </c>
      <c r="O133" s="332">
        <f t="shared" si="51"/>
        <v>0</v>
      </c>
      <c r="P133" s="275">
        <f t="shared" si="53"/>
        <v>0</v>
      </c>
      <c r="Q133" s="332">
        <f t="shared" si="54"/>
        <v>240</v>
      </c>
    </row>
    <row r="134" spans="1:17" x14ac:dyDescent="0.2">
      <c r="A134" s="335" t="s">
        <v>575</v>
      </c>
      <c r="B134" s="310">
        <v>5</v>
      </c>
      <c r="C134" s="312">
        <v>60</v>
      </c>
      <c r="D134" s="335"/>
      <c r="E134" s="336"/>
      <c r="F134" s="336"/>
      <c r="G134" s="314">
        <f t="shared" si="52"/>
        <v>2</v>
      </c>
      <c r="H134" s="335"/>
      <c r="I134" s="337"/>
      <c r="J134" s="331">
        <f t="shared" si="46"/>
        <v>8</v>
      </c>
      <c r="K134" s="332">
        <f t="shared" si="47"/>
        <v>8</v>
      </c>
      <c r="L134" s="333">
        <f t="shared" si="48"/>
        <v>0</v>
      </c>
      <c r="M134" s="334">
        <f t="shared" si="49"/>
        <v>0</v>
      </c>
      <c r="N134" s="332">
        <f t="shared" si="50"/>
        <v>0</v>
      </c>
      <c r="O134" s="332">
        <f t="shared" si="51"/>
        <v>0</v>
      </c>
      <c r="P134" s="275">
        <f t="shared" si="53"/>
        <v>0</v>
      </c>
      <c r="Q134" s="332">
        <f t="shared" si="54"/>
        <v>240</v>
      </c>
    </row>
    <row r="135" spans="1:17" x14ac:dyDescent="0.2">
      <c r="A135" s="335" t="s">
        <v>576</v>
      </c>
      <c r="B135" s="310">
        <v>5</v>
      </c>
      <c r="C135" s="312">
        <v>60</v>
      </c>
      <c r="D135" s="335"/>
      <c r="E135" s="336"/>
      <c r="F135" s="336"/>
      <c r="G135" s="314">
        <f t="shared" si="52"/>
        <v>2</v>
      </c>
      <c r="H135" s="335"/>
      <c r="I135" s="337"/>
      <c r="J135" s="331">
        <f t="shared" si="46"/>
        <v>8</v>
      </c>
      <c r="K135" s="332">
        <f t="shared" si="47"/>
        <v>8</v>
      </c>
      <c r="L135" s="333">
        <f t="shared" si="48"/>
        <v>0</v>
      </c>
      <c r="M135" s="334">
        <f t="shared" si="49"/>
        <v>0</v>
      </c>
      <c r="N135" s="332">
        <f t="shared" si="50"/>
        <v>0</v>
      </c>
      <c r="O135" s="332">
        <f t="shared" si="51"/>
        <v>0</v>
      </c>
      <c r="P135" s="275">
        <f t="shared" si="53"/>
        <v>0</v>
      </c>
      <c r="Q135" s="332">
        <f t="shared" si="54"/>
        <v>240</v>
      </c>
    </row>
    <row r="136" spans="1:17" x14ac:dyDescent="0.2">
      <c r="A136" s="335" t="s">
        <v>34</v>
      </c>
      <c r="B136" s="310">
        <v>5</v>
      </c>
      <c r="C136" s="312">
        <v>60</v>
      </c>
      <c r="D136" s="335"/>
      <c r="E136" s="336"/>
      <c r="F136" s="336"/>
      <c r="G136" s="314">
        <f t="shared" si="52"/>
        <v>2</v>
      </c>
      <c r="H136" s="335"/>
      <c r="I136" s="337"/>
      <c r="J136" s="331">
        <f t="shared" si="46"/>
        <v>8</v>
      </c>
      <c r="K136" s="332">
        <f t="shared" si="47"/>
        <v>8</v>
      </c>
      <c r="L136" s="333">
        <f t="shared" si="48"/>
        <v>0</v>
      </c>
      <c r="M136" s="334">
        <f t="shared" si="49"/>
        <v>0</v>
      </c>
      <c r="N136" s="332">
        <f t="shared" si="50"/>
        <v>0</v>
      </c>
      <c r="O136" s="332">
        <f t="shared" si="51"/>
        <v>0</v>
      </c>
      <c r="P136" s="275">
        <f t="shared" si="53"/>
        <v>0</v>
      </c>
      <c r="Q136" s="332">
        <f t="shared" si="54"/>
        <v>240</v>
      </c>
    </row>
    <row r="137" spans="1:17" x14ac:dyDescent="0.2">
      <c r="A137" s="335" t="s">
        <v>577</v>
      </c>
      <c r="B137" s="310">
        <v>5</v>
      </c>
      <c r="C137" s="312">
        <v>60</v>
      </c>
      <c r="D137" s="335"/>
      <c r="E137" s="336"/>
      <c r="F137" s="336"/>
      <c r="G137" s="314">
        <f t="shared" si="52"/>
        <v>2</v>
      </c>
      <c r="H137" s="335"/>
      <c r="I137" s="337"/>
      <c r="J137" s="331">
        <f t="shared" si="46"/>
        <v>8</v>
      </c>
      <c r="K137" s="332">
        <f t="shared" si="47"/>
        <v>8</v>
      </c>
      <c r="L137" s="333">
        <f t="shared" si="48"/>
        <v>0</v>
      </c>
      <c r="M137" s="334">
        <f t="shared" si="49"/>
        <v>0</v>
      </c>
      <c r="N137" s="332">
        <f t="shared" si="50"/>
        <v>0</v>
      </c>
      <c r="O137" s="332">
        <f t="shared" si="51"/>
        <v>0</v>
      </c>
      <c r="P137" s="275">
        <f t="shared" si="53"/>
        <v>0</v>
      </c>
      <c r="Q137" s="332">
        <f t="shared" si="54"/>
        <v>240</v>
      </c>
    </row>
    <row r="138" spans="1:17" x14ac:dyDescent="0.2">
      <c r="A138" s="335" t="s">
        <v>578</v>
      </c>
      <c r="B138" s="310">
        <v>5</v>
      </c>
      <c r="C138" s="312">
        <v>60</v>
      </c>
      <c r="D138" s="335"/>
      <c r="E138" s="336"/>
      <c r="F138" s="336"/>
      <c r="G138" s="314">
        <f t="shared" si="52"/>
        <v>2</v>
      </c>
      <c r="H138" s="335"/>
      <c r="I138" s="337"/>
      <c r="J138" s="331">
        <f t="shared" si="46"/>
        <v>8</v>
      </c>
      <c r="K138" s="332">
        <f t="shared" si="47"/>
        <v>8</v>
      </c>
      <c r="L138" s="333">
        <f t="shared" si="48"/>
        <v>0</v>
      </c>
      <c r="M138" s="334">
        <f t="shared" si="49"/>
        <v>0</v>
      </c>
      <c r="N138" s="332">
        <f t="shared" si="50"/>
        <v>0</v>
      </c>
      <c r="O138" s="332">
        <f t="shared" si="51"/>
        <v>0</v>
      </c>
      <c r="P138" s="275">
        <f t="shared" si="53"/>
        <v>0</v>
      </c>
      <c r="Q138" s="332">
        <f t="shared" si="54"/>
        <v>240</v>
      </c>
    </row>
    <row r="139" spans="1:17" x14ac:dyDescent="0.2">
      <c r="A139" s="335" t="s">
        <v>579</v>
      </c>
      <c r="B139" s="310">
        <v>5</v>
      </c>
      <c r="C139" s="312">
        <v>60</v>
      </c>
      <c r="D139" s="335"/>
      <c r="E139" s="336"/>
      <c r="F139" s="336"/>
      <c r="G139" s="314">
        <f t="shared" si="52"/>
        <v>2</v>
      </c>
      <c r="H139" s="335"/>
      <c r="I139" s="337"/>
      <c r="J139" s="331">
        <f t="shared" si="46"/>
        <v>8</v>
      </c>
      <c r="K139" s="332">
        <f t="shared" si="47"/>
        <v>8</v>
      </c>
      <c r="L139" s="333">
        <f t="shared" si="48"/>
        <v>0</v>
      </c>
      <c r="M139" s="334">
        <f t="shared" si="49"/>
        <v>0</v>
      </c>
      <c r="N139" s="332">
        <f t="shared" si="50"/>
        <v>0</v>
      </c>
      <c r="O139" s="332">
        <f t="shared" si="51"/>
        <v>0</v>
      </c>
      <c r="P139" s="275">
        <f t="shared" si="53"/>
        <v>0</v>
      </c>
      <c r="Q139" s="332">
        <f t="shared" si="54"/>
        <v>240</v>
      </c>
    </row>
    <row r="140" spans="1:17" x14ac:dyDescent="0.2">
      <c r="A140" s="335" t="s">
        <v>580</v>
      </c>
      <c r="B140" s="310">
        <v>5</v>
      </c>
      <c r="C140" s="312">
        <v>60</v>
      </c>
      <c r="D140" s="335"/>
      <c r="E140" s="336"/>
      <c r="F140" s="336"/>
      <c r="G140" s="314">
        <f t="shared" si="52"/>
        <v>2</v>
      </c>
      <c r="H140" s="335"/>
      <c r="I140" s="337"/>
      <c r="J140" s="331">
        <f t="shared" si="46"/>
        <v>8</v>
      </c>
      <c r="K140" s="332">
        <f t="shared" si="47"/>
        <v>8</v>
      </c>
      <c r="L140" s="333">
        <f t="shared" si="48"/>
        <v>0</v>
      </c>
      <c r="M140" s="334">
        <f t="shared" si="49"/>
        <v>0</v>
      </c>
      <c r="N140" s="332">
        <f t="shared" si="50"/>
        <v>0</v>
      </c>
      <c r="O140" s="332">
        <f t="shared" si="51"/>
        <v>0</v>
      </c>
      <c r="P140" s="275">
        <f t="shared" si="53"/>
        <v>0</v>
      </c>
      <c r="Q140" s="332">
        <f t="shared" si="54"/>
        <v>240</v>
      </c>
    </row>
    <row r="141" spans="1:17" x14ac:dyDescent="0.2">
      <c r="A141" s="335" t="s">
        <v>581</v>
      </c>
      <c r="B141" s="310">
        <v>5</v>
      </c>
      <c r="C141" s="312">
        <v>60</v>
      </c>
      <c r="D141" s="335"/>
      <c r="E141" s="336"/>
      <c r="F141" s="336"/>
      <c r="G141" s="314">
        <f t="shared" si="52"/>
        <v>2</v>
      </c>
      <c r="H141" s="335"/>
      <c r="I141" s="337"/>
      <c r="J141" s="331">
        <f t="shared" si="46"/>
        <v>8</v>
      </c>
      <c r="K141" s="332">
        <f t="shared" si="47"/>
        <v>8</v>
      </c>
      <c r="L141" s="333">
        <f t="shared" si="48"/>
        <v>0</v>
      </c>
      <c r="M141" s="334">
        <f t="shared" si="49"/>
        <v>0</v>
      </c>
      <c r="N141" s="332">
        <f t="shared" si="50"/>
        <v>0</v>
      </c>
      <c r="O141" s="332">
        <f t="shared" si="51"/>
        <v>0</v>
      </c>
      <c r="P141" s="275">
        <f t="shared" si="53"/>
        <v>0</v>
      </c>
      <c r="Q141" s="332">
        <f t="shared" si="54"/>
        <v>240</v>
      </c>
    </row>
    <row r="142" spans="1:17" x14ac:dyDescent="0.2">
      <c r="A142" s="335" t="s">
        <v>582</v>
      </c>
      <c r="B142" s="310">
        <v>5</v>
      </c>
      <c r="C142" s="312">
        <v>60</v>
      </c>
      <c r="D142" s="335"/>
      <c r="E142" s="336"/>
      <c r="F142" s="336"/>
      <c r="G142" s="314">
        <f t="shared" si="52"/>
        <v>2</v>
      </c>
      <c r="H142" s="335"/>
      <c r="I142" s="337"/>
      <c r="J142" s="331">
        <f t="shared" si="46"/>
        <v>8</v>
      </c>
      <c r="K142" s="332">
        <f t="shared" si="47"/>
        <v>8</v>
      </c>
      <c r="L142" s="333">
        <f t="shared" si="48"/>
        <v>0</v>
      </c>
      <c r="M142" s="334">
        <f t="shared" si="49"/>
        <v>0</v>
      </c>
      <c r="N142" s="332">
        <f t="shared" si="50"/>
        <v>0</v>
      </c>
      <c r="O142" s="332">
        <f t="shared" si="51"/>
        <v>0</v>
      </c>
      <c r="P142" s="275">
        <f t="shared" si="53"/>
        <v>0</v>
      </c>
      <c r="Q142" s="332">
        <f t="shared" si="54"/>
        <v>240</v>
      </c>
    </row>
    <row r="143" spans="1:17" x14ac:dyDescent="0.2">
      <c r="A143" s="335" t="s">
        <v>583</v>
      </c>
      <c r="B143" s="310">
        <v>5</v>
      </c>
      <c r="C143" s="312">
        <v>60</v>
      </c>
      <c r="D143" s="335"/>
      <c r="E143" s="336"/>
      <c r="F143" s="336"/>
      <c r="G143" s="314">
        <f t="shared" si="52"/>
        <v>2</v>
      </c>
      <c r="H143" s="335"/>
      <c r="I143" s="337"/>
      <c r="J143" s="331">
        <f t="shared" si="46"/>
        <v>8</v>
      </c>
      <c r="K143" s="332">
        <f t="shared" si="47"/>
        <v>8</v>
      </c>
      <c r="L143" s="333">
        <f t="shared" si="48"/>
        <v>0</v>
      </c>
      <c r="M143" s="334">
        <f t="shared" si="49"/>
        <v>0</v>
      </c>
      <c r="N143" s="332">
        <f t="shared" si="50"/>
        <v>0</v>
      </c>
      <c r="O143" s="332">
        <f t="shared" si="51"/>
        <v>0</v>
      </c>
      <c r="P143" s="275">
        <f t="shared" si="53"/>
        <v>0</v>
      </c>
      <c r="Q143" s="332">
        <f t="shared" si="54"/>
        <v>240</v>
      </c>
    </row>
    <row r="144" spans="1:17" x14ac:dyDescent="0.2">
      <c r="A144" s="335" t="s">
        <v>584</v>
      </c>
      <c r="B144" s="310">
        <v>5</v>
      </c>
      <c r="C144" s="312">
        <v>60</v>
      </c>
      <c r="D144" s="335"/>
      <c r="E144" s="336"/>
      <c r="F144" s="336"/>
      <c r="G144" s="314">
        <f t="shared" si="52"/>
        <v>2</v>
      </c>
      <c r="H144" s="335"/>
      <c r="I144" s="337"/>
      <c r="J144" s="331">
        <f t="shared" si="46"/>
        <v>8</v>
      </c>
      <c r="K144" s="332">
        <f t="shared" si="47"/>
        <v>8</v>
      </c>
      <c r="L144" s="333">
        <f t="shared" si="48"/>
        <v>0</v>
      </c>
      <c r="M144" s="334">
        <f t="shared" si="49"/>
        <v>0</v>
      </c>
      <c r="N144" s="332">
        <f t="shared" si="50"/>
        <v>0</v>
      </c>
      <c r="O144" s="332">
        <f t="shared" si="51"/>
        <v>0</v>
      </c>
      <c r="P144" s="275">
        <f t="shared" si="53"/>
        <v>0</v>
      </c>
      <c r="Q144" s="332">
        <f t="shared" si="54"/>
        <v>240</v>
      </c>
    </row>
    <row r="145" spans="1:17" x14ac:dyDescent="0.2">
      <c r="A145" s="335" t="s">
        <v>585</v>
      </c>
      <c r="B145" s="310">
        <v>5</v>
      </c>
      <c r="C145" s="312">
        <v>60</v>
      </c>
      <c r="D145" s="335"/>
      <c r="E145" s="336"/>
      <c r="F145" s="336"/>
      <c r="G145" s="314">
        <f t="shared" si="52"/>
        <v>2</v>
      </c>
      <c r="H145" s="335"/>
      <c r="I145" s="337"/>
      <c r="J145" s="331">
        <f t="shared" si="46"/>
        <v>8</v>
      </c>
      <c r="K145" s="332">
        <f t="shared" si="47"/>
        <v>8</v>
      </c>
      <c r="L145" s="333">
        <f t="shared" si="48"/>
        <v>0</v>
      </c>
      <c r="M145" s="334">
        <f t="shared" si="49"/>
        <v>0</v>
      </c>
      <c r="N145" s="332">
        <f t="shared" si="50"/>
        <v>0</v>
      </c>
      <c r="O145" s="332">
        <f t="shared" si="51"/>
        <v>0</v>
      </c>
      <c r="P145" s="275">
        <f t="shared" si="53"/>
        <v>0</v>
      </c>
      <c r="Q145" s="332">
        <f t="shared" si="54"/>
        <v>240</v>
      </c>
    </row>
    <row r="146" spans="1:17" x14ac:dyDescent="0.2">
      <c r="A146" s="339" t="s">
        <v>25</v>
      </c>
      <c r="B146" s="340"/>
      <c r="C146" s="340"/>
      <c r="D146" s="340"/>
      <c r="E146" s="340"/>
      <c r="F146" s="340"/>
      <c r="G146" s="340"/>
      <c r="H146" s="340"/>
      <c r="I146" s="340"/>
      <c r="J146" s="315">
        <f t="shared" ref="J146:Q146" si="55">SUM(J130:J145)</f>
        <v>124</v>
      </c>
      <c r="K146" s="315">
        <f t="shared" si="55"/>
        <v>124</v>
      </c>
      <c r="L146" s="315">
        <f t="shared" si="55"/>
        <v>0</v>
      </c>
      <c r="M146" s="315">
        <f t="shared" si="55"/>
        <v>0</v>
      </c>
      <c r="N146" s="315">
        <f t="shared" si="55"/>
        <v>0</v>
      </c>
      <c r="O146" s="315">
        <f t="shared" si="55"/>
        <v>0</v>
      </c>
      <c r="P146" s="315">
        <f t="shared" si="55"/>
        <v>0</v>
      </c>
      <c r="Q146" s="315">
        <f t="shared" si="55"/>
        <v>3720</v>
      </c>
    </row>
    <row r="147" spans="1:17" x14ac:dyDescent="0.2">
      <c r="A147" s="328"/>
      <c r="B147" s="328"/>
      <c r="C147" s="328"/>
      <c r="D147" s="328"/>
      <c r="E147" s="328"/>
      <c r="F147" s="328"/>
      <c r="G147" s="328"/>
      <c r="H147" s="328"/>
      <c r="I147" s="328"/>
      <c r="J147" s="329"/>
      <c r="K147" s="329"/>
      <c r="L147" s="329"/>
      <c r="M147" s="329"/>
      <c r="N147" s="329"/>
      <c r="O147" s="329"/>
      <c r="P147" s="329"/>
      <c r="Q147" s="329"/>
    </row>
  </sheetData>
  <mergeCells count="9">
    <mergeCell ref="A128:Q128"/>
    <mergeCell ref="A100:I100"/>
    <mergeCell ref="A102:Q102"/>
    <mergeCell ref="A1:Q2"/>
    <mergeCell ref="A3:Q4"/>
    <mergeCell ref="A52:I52"/>
    <mergeCell ref="A55:Q56"/>
    <mergeCell ref="A83:I83"/>
    <mergeCell ref="A85:Q86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prof - CCET</vt:lpstr>
      <vt:lpstr>est-ccet</vt:lpstr>
      <vt:lpstr>iac-CCET</vt:lpstr>
      <vt:lpstr>Resumo</vt:lpstr>
      <vt:lpstr>pós-CCET</vt:lpstr>
      <vt:lpstr>'prof - CCET'!Area_de_impressao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Informática</dc:creator>
  <cp:lastModifiedBy>Adair</cp:lastModifiedBy>
  <cp:lastPrinted>2018-04-05T18:40:40Z</cp:lastPrinted>
  <dcterms:created xsi:type="dcterms:W3CDTF">1997-11-12T06:21:23Z</dcterms:created>
  <dcterms:modified xsi:type="dcterms:W3CDTF">2020-02-19T21:01:56Z</dcterms:modified>
</cp:coreProperties>
</file>